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rtoch\Documents\2018 VZ\2018 - Rekonstrukce vestibulu Ústředí\"/>
    </mc:Choice>
  </mc:AlternateContent>
  <bookViews>
    <workbookView xWindow="0" yWindow="0" windowWidth="23040" windowHeight="10824"/>
  </bookViews>
  <sheets>
    <sheet name="Rekapitulace stavby" sheetId="1" r:id="rId1"/>
    <sheet name="2017-061 - Návrh vstupníh..." sheetId="2" r:id="rId2"/>
    <sheet name="01 - Elektroinstalace" sheetId="3" r:id="rId3"/>
  </sheets>
  <definedNames>
    <definedName name="_xlnm.Print_Titles" localSheetId="2">'01 - Elektroinstalace'!$121:$121</definedName>
    <definedName name="_xlnm.Print_Titles" localSheetId="1">'2017-061 - Návrh vstupníh...'!$132:$132</definedName>
    <definedName name="_xlnm.Print_Titles" localSheetId="0">'Rekapitulace stavby'!$85:$85</definedName>
    <definedName name="_xlnm.Print_Area" localSheetId="2">'01 - Elektroinstalace'!$C$4:$Q$70,'01 - Elektroinstalace'!$C$76:$Q$105,'01 - Elektroinstalace'!$C$111:$Q$181</definedName>
    <definedName name="_xlnm.Print_Area" localSheetId="1">'2017-061 - Návrh vstupníh...'!$C$4:$Q$70,'2017-061 - Návrh vstupníh...'!$C$76:$Q$117,'2017-061 - Návrh vstupníh...'!$C$123:$Q$329</definedName>
    <definedName name="_xlnm.Print_Area" localSheetId="0">'Rekapitulace stavby'!$C$4:$AP$70,'Rekapitulace stavby'!$C$76:$AP$97</definedName>
  </definedNames>
  <calcPr calcId="152511"/>
</workbook>
</file>

<file path=xl/calcChain.xml><?xml version="1.0" encoding="utf-8"?>
<calcChain xmlns="http://schemas.openxmlformats.org/spreadsheetml/2006/main">
  <c r="AY89" i="1" l="1"/>
  <c r="AX89" i="1"/>
  <c r="BI181" i="3"/>
  <c r="BH181" i="3"/>
  <c r="BG181" i="3"/>
  <c r="BF181" i="3"/>
  <c r="BK181" i="3"/>
  <c r="BI180" i="3"/>
  <c r="BH180" i="3"/>
  <c r="BG180" i="3"/>
  <c r="BF180" i="3"/>
  <c r="BK180" i="3"/>
  <c r="N180" i="3"/>
  <c r="BE180" i="3" s="1"/>
  <c r="BI179" i="3"/>
  <c r="BH179" i="3"/>
  <c r="BG179" i="3"/>
  <c r="BF179" i="3"/>
  <c r="BK179" i="3"/>
  <c r="N179" i="3"/>
  <c r="BE179" i="3"/>
  <c r="BI177" i="3"/>
  <c r="BH177" i="3"/>
  <c r="BG177" i="3"/>
  <c r="BF177" i="3"/>
  <c r="AA177" i="3"/>
  <c r="Y177" i="3"/>
  <c r="W177" i="3"/>
  <c r="BK177" i="3"/>
  <c r="N177" i="3"/>
  <c r="BE177" i="3" s="1"/>
  <c r="BI176" i="3"/>
  <c r="BH176" i="3"/>
  <c r="BG176" i="3"/>
  <c r="BF176" i="3"/>
  <c r="AA176" i="3"/>
  <c r="Y176" i="3"/>
  <c r="W176" i="3"/>
  <c r="BK176" i="3"/>
  <c r="BK174" i="3" s="1"/>
  <c r="N176" i="3"/>
  <c r="BE176" i="3"/>
  <c r="BI175" i="3"/>
  <c r="BH175" i="3"/>
  <c r="BG175" i="3"/>
  <c r="BF175" i="3"/>
  <c r="AA175" i="3"/>
  <c r="AA174" i="3" s="1"/>
  <c r="Y175" i="3"/>
  <c r="Y174" i="3"/>
  <c r="W175" i="3"/>
  <c r="W174" i="3" s="1"/>
  <c r="BK175" i="3"/>
  <c r="N174" i="3"/>
  <c r="N94" i="3" s="1"/>
  <c r="N175" i="3"/>
  <c r="BE175" i="3" s="1"/>
  <c r="BI173" i="3"/>
  <c r="BH173" i="3"/>
  <c r="BG173" i="3"/>
  <c r="BF173" i="3"/>
  <c r="AA173" i="3"/>
  <c r="Y173" i="3"/>
  <c r="W173" i="3"/>
  <c r="BK173" i="3"/>
  <c r="N173" i="3"/>
  <c r="BE173" i="3"/>
  <c r="BI172" i="3"/>
  <c r="BH172" i="3"/>
  <c r="BG172" i="3"/>
  <c r="BF172" i="3"/>
  <c r="AA172" i="3"/>
  <c r="Y172" i="3"/>
  <c r="W172" i="3"/>
  <c r="BK172" i="3"/>
  <c r="N172" i="3"/>
  <c r="BE172" i="3"/>
  <c r="BI171" i="3"/>
  <c r="BH171" i="3"/>
  <c r="BG171" i="3"/>
  <c r="BF171" i="3"/>
  <c r="AA171" i="3"/>
  <c r="Y171" i="3"/>
  <c r="Y168" i="3" s="1"/>
  <c r="W171" i="3"/>
  <c r="BK171" i="3"/>
  <c r="N171" i="3"/>
  <c r="BE171" i="3"/>
  <c r="BI170" i="3"/>
  <c r="BH170" i="3"/>
  <c r="BG170" i="3"/>
  <c r="BF170" i="3"/>
  <c r="AA170" i="3"/>
  <c r="Y170" i="3"/>
  <c r="W170" i="3"/>
  <c r="BK170" i="3"/>
  <c r="BK168" i="3" s="1"/>
  <c r="N170" i="3"/>
  <c r="BE170" i="3"/>
  <c r="BI169" i="3"/>
  <c r="BH169" i="3"/>
  <c r="BG169" i="3"/>
  <c r="BF169" i="3"/>
  <c r="AA169" i="3"/>
  <c r="AA168" i="3"/>
  <c r="Y169" i="3"/>
  <c r="W169" i="3"/>
  <c r="W168" i="3" s="1"/>
  <c r="BK169" i="3"/>
  <c r="N168" i="3"/>
  <c r="N93" i="3" s="1"/>
  <c r="N169" i="3"/>
  <c r="BE169" i="3" s="1"/>
  <c r="BI167" i="3"/>
  <c r="BH167" i="3"/>
  <c r="BG167" i="3"/>
  <c r="BF167" i="3"/>
  <c r="AA167" i="3"/>
  <c r="Y167" i="3"/>
  <c r="W167" i="3"/>
  <c r="BK167" i="3"/>
  <c r="N167" i="3"/>
  <c r="BE167" i="3"/>
  <c r="BI166" i="3"/>
  <c r="BH166" i="3"/>
  <c r="BG166" i="3"/>
  <c r="BF166" i="3"/>
  <c r="AA166" i="3"/>
  <c r="Y166" i="3"/>
  <c r="W166" i="3"/>
  <c r="BK166" i="3"/>
  <c r="N166" i="3"/>
  <c r="BE166" i="3"/>
  <c r="BI165" i="3"/>
  <c r="BH165" i="3"/>
  <c r="BG165" i="3"/>
  <c r="BF165" i="3"/>
  <c r="AA165" i="3"/>
  <c r="Y165" i="3"/>
  <c r="W165" i="3"/>
  <c r="BK165" i="3"/>
  <c r="N165" i="3"/>
  <c r="BE165" i="3"/>
  <c r="BI164" i="3"/>
  <c r="BH164" i="3"/>
  <c r="BG164" i="3"/>
  <c r="BF164" i="3"/>
  <c r="AA164" i="3"/>
  <c r="Y164" i="3"/>
  <c r="W164" i="3"/>
  <c r="W161" i="3" s="1"/>
  <c r="BK164" i="3"/>
  <c r="N164" i="3"/>
  <c r="BE164" i="3"/>
  <c r="BI163" i="3"/>
  <c r="BH163" i="3"/>
  <c r="BG163" i="3"/>
  <c r="BF163" i="3"/>
  <c r="AA163" i="3"/>
  <c r="AA161" i="3" s="1"/>
  <c r="Y163" i="3"/>
  <c r="W163" i="3"/>
  <c r="BK163" i="3"/>
  <c r="N163" i="3"/>
  <c r="BE163" i="3"/>
  <c r="BI162" i="3"/>
  <c r="BH162" i="3"/>
  <c r="BG162" i="3"/>
  <c r="BF162" i="3"/>
  <c r="AA162" i="3"/>
  <c r="Y162" i="3"/>
  <c r="Y161" i="3" s="1"/>
  <c r="W162" i="3"/>
  <c r="BK162" i="3"/>
  <c r="BK161" i="3" s="1"/>
  <c r="N161" i="3" s="1"/>
  <c r="N92" i="3" s="1"/>
  <c r="N162" i="3"/>
  <c r="BE162" i="3"/>
  <c r="BI160" i="3"/>
  <c r="BH160" i="3"/>
  <c r="BG160" i="3"/>
  <c r="BF160" i="3"/>
  <c r="AA160" i="3"/>
  <c r="Y160" i="3"/>
  <c r="W160" i="3"/>
  <c r="BK160" i="3"/>
  <c r="N160" i="3"/>
  <c r="BE160" i="3"/>
  <c r="BI159" i="3"/>
  <c r="BH159" i="3"/>
  <c r="BG159" i="3"/>
  <c r="BF159" i="3"/>
  <c r="AA159" i="3"/>
  <c r="Y159" i="3"/>
  <c r="W159" i="3"/>
  <c r="BK159" i="3"/>
  <c r="N159" i="3"/>
  <c r="BE159" i="3"/>
  <c r="BI158" i="3"/>
  <c r="BH158" i="3"/>
  <c r="BG158" i="3"/>
  <c r="BF158" i="3"/>
  <c r="AA158" i="3"/>
  <c r="Y158" i="3"/>
  <c r="W158" i="3"/>
  <c r="W155" i="3" s="1"/>
  <c r="BK158" i="3"/>
  <c r="N158" i="3"/>
  <c r="BE158" i="3"/>
  <c r="BI157" i="3"/>
  <c r="BH157" i="3"/>
  <c r="BG157" i="3"/>
  <c r="BF157" i="3"/>
  <c r="AA157" i="3"/>
  <c r="AA155" i="3" s="1"/>
  <c r="Y157" i="3"/>
  <c r="Y155" i="3" s="1"/>
  <c r="W157" i="3"/>
  <c r="BK157" i="3"/>
  <c r="N157" i="3"/>
  <c r="BE157" i="3"/>
  <c r="BI156" i="3"/>
  <c r="BH156" i="3"/>
  <c r="BG156" i="3"/>
  <c r="BF156" i="3"/>
  <c r="AA156" i="3"/>
  <c r="Y156" i="3"/>
  <c r="W156" i="3"/>
  <c r="BK156" i="3"/>
  <c r="BK155" i="3" s="1"/>
  <c r="N155" i="3" s="1"/>
  <c r="N91" i="3" s="1"/>
  <c r="N156" i="3"/>
  <c r="BE156" i="3"/>
  <c r="BI154" i="3"/>
  <c r="BH154" i="3"/>
  <c r="BG154" i="3"/>
  <c r="BF154" i="3"/>
  <c r="AA154" i="3"/>
  <c r="Y154" i="3"/>
  <c r="W154" i="3"/>
  <c r="BK154" i="3"/>
  <c r="N154" i="3"/>
  <c r="BE154" i="3"/>
  <c r="BI153" i="3"/>
  <c r="BH153" i="3"/>
  <c r="BG153" i="3"/>
  <c r="BF153" i="3"/>
  <c r="AA153" i="3"/>
  <c r="Y153" i="3"/>
  <c r="W153" i="3"/>
  <c r="BK153" i="3"/>
  <c r="N153" i="3"/>
  <c r="BE153" i="3" s="1"/>
  <c r="BI152" i="3"/>
  <c r="BH152" i="3"/>
  <c r="BG152" i="3"/>
  <c r="BF152" i="3"/>
  <c r="AA152" i="3"/>
  <c r="Y152" i="3"/>
  <c r="W152" i="3"/>
  <c r="BK152" i="3"/>
  <c r="N152" i="3"/>
  <c r="BE152" i="3"/>
  <c r="BI151" i="3"/>
  <c r="BH151" i="3"/>
  <c r="BG151" i="3"/>
  <c r="BF151" i="3"/>
  <c r="AA151" i="3"/>
  <c r="Y151" i="3"/>
  <c r="W151" i="3"/>
  <c r="BK151" i="3"/>
  <c r="N151" i="3"/>
  <c r="BE151" i="3" s="1"/>
  <c r="BI150" i="3"/>
  <c r="BH150" i="3"/>
  <c r="BG150" i="3"/>
  <c r="BF150" i="3"/>
  <c r="AA150" i="3"/>
  <c r="Y150" i="3"/>
  <c r="W150" i="3"/>
  <c r="BK150" i="3"/>
  <c r="N150" i="3"/>
  <c r="BE150" i="3"/>
  <c r="BI149" i="3"/>
  <c r="BH149" i="3"/>
  <c r="BG149" i="3"/>
  <c r="BF149" i="3"/>
  <c r="AA149" i="3"/>
  <c r="Y149" i="3"/>
  <c r="W149" i="3"/>
  <c r="BK149" i="3"/>
  <c r="N149" i="3"/>
  <c r="BE149" i="3" s="1"/>
  <c r="BI148" i="3"/>
  <c r="BH148" i="3"/>
  <c r="BG148" i="3"/>
  <c r="BF148" i="3"/>
  <c r="AA148" i="3"/>
  <c r="Y148" i="3"/>
  <c r="W148" i="3"/>
  <c r="BK148" i="3"/>
  <c r="N148" i="3"/>
  <c r="BE148" i="3"/>
  <c r="BI147" i="3"/>
  <c r="BH147" i="3"/>
  <c r="BG147" i="3"/>
  <c r="BF147" i="3"/>
  <c r="AA147" i="3"/>
  <c r="Y147" i="3"/>
  <c r="W147" i="3"/>
  <c r="BK147" i="3"/>
  <c r="N147" i="3"/>
  <c r="BE147" i="3" s="1"/>
  <c r="BI146" i="3"/>
  <c r="BH146" i="3"/>
  <c r="BG146" i="3"/>
  <c r="BF146" i="3"/>
  <c r="AA146" i="3"/>
  <c r="Y146" i="3"/>
  <c r="W146" i="3"/>
  <c r="BK146" i="3"/>
  <c r="N146" i="3"/>
  <c r="BE146" i="3"/>
  <c r="BI145" i="3"/>
  <c r="BH145" i="3"/>
  <c r="BG145" i="3"/>
  <c r="BF145" i="3"/>
  <c r="AA145" i="3"/>
  <c r="Y145" i="3"/>
  <c r="W145" i="3"/>
  <c r="BK145" i="3"/>
  <c r="N145" i="3"/>
  <c r="BE145" i="3" s="1"/>
  <c r="BI144" i="3"/>
  <c r="BH144" i="3"/>
  <c r="BG144" i="3"/>
  <c r="BF144" i="3"/>
  <c r="AA144" i="3"/>
  <c r="Y144" i="3"/>
  <c r="W144" i="3"/>
  <c r="BK144" i="3"/>
  <c r="N144" i="3"/>
  <c r="BE144" i="3"/>
  <c r="BI143" i="3"/>
  <c r="BH143" i="3"/>
  <c r="BG143" i="3"/>
  <c r="BF143" i="3"/>
  <c r="AA143" i="3"/>
  <c r="Y143" i="3"/>
  <c r="W143" i="3"/>
  <c r="BK143" i="3"/>
  <c r="N143" i="3"/>
  <c r="BE143" i="3" s="1"/>
  <c r="BI142" i="3"/>
  <c r="BH142" i="3"/>
  <c r="BG142" i="3"/>
  <c r="BF142" i="3"/>
  <c r="AA142" i="3"/>
  <c r="Y142" i="3"/>
  <c r="W142" i="3"/>
  <c r="BK142" i="3"/>
  <c r="N142" i="3"/>
  <c r="BE142" i="3"/>
  <c r="BI141" i="3"/>
  <c r="BH141" i="3"/>
  <c r="BG141" i="3"/>
  <c r="BF141" i="3"/>
  <c r="AA141" i="3"/>
  <c r="Y141" i="3"/>
  <c r="W141" i="3"/>
  <c r="BK141" i="3"/>
  <c r="N141" i="3"/>
  <c r="BE141" i="3" s="1"/>
  <c r="BI140" i="3"/>
  <c r="BH140" i="3"/>
  <c r="BG140" i="3"/>
  <c r="BF140" i="3"/>
  <c r="AA140" i="3"/>
  <c r="Y140" i="3"/>
  <c r="W140" i="3"/>
  <c r="BK140" i="3"/>
  <c r="N140" i="3"/>
  <c r="BE140" i="3"/>
  <c r="BI139" i="3"/>
  <c r="BH139" i="3"/>
  <c r="BG139" i="3"/>
  <c r="BF139" i="3"/>
  <c r="AA139" i="3"/>
  <c r="Y139" i="3"/>
  <c r="W139" i="3"/>
  <c r="BK139" i="3"/>
  <c r="N139" i="3"/>
  <c r="BE139" i="3" s="1"/>
  <c r="BI138" i="3"/>
  <c r="BH138" i="3"/>
  <c r="BG138" i="3"/>
  <c r="BF138" i="3"/>
  <c r="AA138" i="3"/>
  <c r="Y138" i="3"/>
  <c r="W138" i="3"/>
  <c r="BK138" i="3"/>
  <c r="N138" i="3"/>
  <c r="BE138" i="3"/>
  <c r="BI137" i="3"/>
  <c r="BH137" i="3"/>
  <c r="BG137" i="3"/>
  <c r="BF137" i="3"/>
  <c r="AA137" i="3"/>
  <c r="Y137" i="3"/>
  <c r="W137" i="3"/>
  <c r="BK137" i="3"/>
  <c r="N137" i="3"/>
  <c r="BE137" i="3" s="1"/>
  <c r="BI136" i="3"/>
  <c r="BH136" i="3"/>
  <c r="BG136" i="3"/>
  <c r="BF136" i="3"/>
  <c r="AA136" i="3"/>
  <c r="Y136" i="3"/>
  <c r="W136" i="3"/>
  <c r="BK136" i="3"/>
  <c r="N136" i="3"/>
  <c r="BE136" i="3"/>
  <c r="BI135" i="3"/>
  <c r="BH135" i="3"/>
  <c r="BG135" i="3"/>
  <c r="BF135" i="3"/>
  <c r="AA135" i="3"/>
  <c r="Y135" i="3"/>
  <c r="W135" i="3"/>
  <c r="BK135" i="3"/>
  <c r="N135" i="3"/>
  <c r="BE135" i="3" s="1"/>
  <c r="BI134" i="3"/>
  <c r="BH134" i="3"/>
  <c r="BG134" i="3"/>
  <c r="BF134" i="3"/>
  <c r="AA134" i="3"/>
  <c r="Y134" i="3"/>
  <c r="Y133" i="3"/>
  <c r="W134" i="3"/>
  <c r="BK134" i="3"/>
  <c r="BK133" i="3"/>
  <c r="N133" i="3" s="1"/>
  <c r="N90" i="3" s="1"/>
  <c r="N134" i="3"/>
  <c r="BE134" i="3"/>
  <c r="BI132" i="3"/>
  <c r="BH132" i="3"/>
  <c r="BG132" i="3"/>
  <c r="BF132" i="3"/>
  <c r="AA132" i="3"/>
  <c r="Y132" i="3"/>
  <c r="W132" i="3"/>
  <c r="BK132" i="3"/>
  <c r="N132" i="3"/>
  <c r="BE132" i="3"/>
  <c r="BI131" i="3"/>
  <c r="BH131" i="3"/>
  <c r="BG131" i="3"/>
  <c r="BF131" i="3"/>
  <c r="AA131" i="3"/>
  <c r="Y131" i="3"/>
  <c r="W131" i="3"/>
  <c r="BK131" i="3"/>
  <c r="N131" i="3"/>
  <c r="BE131" i="3" s="1"/>
  <c r="BI130" i="3"/>
  <c r="BH130" i="3"/>
  <c r="BG130" i="3"/>
  <c r="BF130" i="3"/>
  <c r="AA130" i="3"/>
  <c r="Y130" i="3"/>
  <c r="W130" i="3"/>
  <c r="BK130" i="3"/>
  <c r="N130" i="3"/>
  <c r="BE130" i="3"/>
  <c r="BI129" i="3"/>
  <c r="BH129" i="3"/>
  <c r="BG129" i="3"/>
  <c r="BF129" i="3"/>
  <c r="AA129" i="3"/>
  <c r="Y129" i="3"/>
  <c r="W129" i="3"/>
  <c r="BK129" i="3"/>
  <c r="N129" i="3"/>
  <c r="BE129" i="3" s="1"/>
  <c r="BI128" i="3"/>
  <c r="BH128" i="3"/>
  <c r="BG128" i="3"/>
  <c r="BF128" i="3"/>
  <c r="AA128" i="3"/>
  <c r="Y128" i="3"/>
  <c r="W128" i="3"/>
  <c r="BK128" i="3"/>
  <c r="N128" i="3"/>
  <c r="BE128" i="3"/>
  <c r="BI127" i="3"/>
  <c r="BH127" i="3"/>
  <c r="BG127" i="3"/>
  <c r="BF127" i="3"/>
  <c r="AA127" i="3"/>
  <c r="Y127" i="3"/>
  <c r="W127" i="3"/>
  <c r="BK127" i="3"/>
  <c r="N127" i="3"/>
  <c r="BE127" i="3" s="1"/>
  <c r="BI126" i="3"/>
  <c r="BH126" i="3"/>
  <c r="BG126" i="3"/>
  <c r="BF126" i="3"/>
  <c r="AA126" i="3"/>
  <c r="Y126" i="3"/>
  <c r="W126" i="3"/>
  <c r="BK126" i="3"/>
  <c r="N126" i="3"/>
  <c r="BE126" i="3"/>
  <c r="BI125" i="3"/>
  <c r="BH125" i="3"/>
  <c r="BG125" i="3"/>
  <c r="BF125" i="3"/>
  <c r="AA125" i="3"/>
  <c r="AA123" i="3" s="1"/>
  <c r="Y125" i="3"/>
  <c r="W125" i="3"/>
  <c r="BK125" i="3"/>
  <c r="N125" i="3"/>
  <c r="BE125" i="3" s="1"/>
  <c r="BI124" i="3"/>
  <c r="BH124" i="3"/>
  <c r="BG124" i="3"/>
  <c r="BF124" i="3"/>
  <c r="AA124" i="3"/>
  <c r="Y124" i="3"/>
  <c r="Y123" i="3" s="1"/>
  <c r="W124" i="3"/>
  <c r="W123" i="3"/>
  <c r="BK124" i="3"/>
  <c r="BK123" i="3" s="1"/>
  <c r="N124" i="3"/>
  <c r="BE124" i="3"/>
  <c r="F116" i="3"/>
  <c r="F114" i="3"/>
  <c r="BI103" i="3"/>
  <c r="BH103" i="3"/>
  <c r="BG103" i="3"/>
  <c r="BE103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BI99" i="3"/>
  <c r="BH99" i="3"/>
  <c r="BG99" i="3"/>
  <c r="H34" i="3" s="1"/>
  <c r="BB89" i="1" s="1"/>
  <c r="BF99" i="3"/>
  <c r="BI98" i="3"/>
  <c r="BH98" i="3"/>
  <c r="H35" i="3"/>
  <c r="BC89" i="1" s="1"/>
  <c r="BG98" i="3"/>
  <c r="BF98" i="3"/>
  <c r="F81" i="3"/>
  <c r="F79" i="3"/>
  <c r="O21" i="3"/>
  <c r="E21" i="3"/>
  <c r="M84" i="3" s="1"/>
  <c r="M119" i="3"/>
  <c r="O20" i="3"/>
  <c r="O18" i="3"/>
  <c r="E18" i="3"/>
  <c r="O17" i="3"/>
  <c r="O15" i="3"/>
  <c r="E15" i="3"/>
  <c r="F119" i="3" s="1"/>
  <c r="F84" i="3"/>
  <c r="O14" i="3"/>
  <c r="O12" i="3"/>
  <c r="E12" i="3"/>
  <c r="F118" i="3"/>
  <c r="F83" i="3"/>
  <c r="O11" i="3"/>
  <c r="O9" i="3"/>
  <c r="M116" i="3"/>
  <c r="M81" i="3"/>
  <c r="F6" i="3"/>
  <c r="F113" i="3" s="1"/>
  <c r="F78" i="3"/>
  <c r="AY88" i="1"/>
  <c r="AX88" i="1"/>
  <c r="BI329" i="2"/>
  <c r="BH329" i="2"/>
  <c r="BG329" i="2"/>
  <c r="BF329" i="2"/>
  <c r="BK329" i="2"/>
  <c r="N329" i="2"/>
  <c r="BE329" i="2" s="1"/>
  <c r="BI328" i="2"/>
  <c r="BH328" i="2"/>
  <c r="BG328" i="2"/>
  <c r="BF328" i="2"/>
  <c r="BK328" i="2"/>
  <c r="N328" i="2" s="1"/>
  <c r="BE328" i="2"/>
  <c r="BI327" i="2"/>
  <c r="BH327" i="2"/>
  <c r="BG327" i="2"/>
  <c r="BF327" i="2"/>
  <c r="BK327" i="2"/>
  <c r="BK326" i="2" s="1"/>
  <c r="N326" i="2" s="1"/>
  <c r="N107" i="2" s="1"/>
  <c r="BI325" i="2"/>
  <c r="BH325" i="2"/>
  <c r="BG325" i="2"/>
  <c r="BF325" i="2"/>
  <c r="AA325" i="2"/>
  <c r="AA324" i="2"/>
  <c r="Y325" i="2"/>
  <c r="Y324" i="2" s="1"/>
  <c r="W325" i="2"/>
  <c r="W324" i="2"/>
  <c r="BK325" i="2"/>
  <c r="BK324" i="2" s="1"/>
  <c r="N324" i="2" s="1"/>
  <c r="N106" i="2" s="1"/>
  <c r="N325" i="2"/>
  <c r="BE325" i="2"/>
  <c r="BI323" i="2"/>
  <c r="BH323" i="2"/>
  <c r="BG323" i="2"/>
  <c r="BF323" i="2"/>
  <c r="AA323" i="2"/>
  <c r="AA322" i="2"/>
  <c r="Y323" i="2"/>
  <c r="Y322" i="2" s="1"/>
  <c r="W323" i="2"/>
  <c r="W322" i="2"/>
  <c r="BK323" i="2"/>
  <c r="BK322" i="2" s="1"/>
  <c r="N322" i="2" s="1"/>
  <c r="N105" i="2" s="1"/>
  <c r="N323" i="2"/>
  <c r="BE323" i="2"/>
  <c r="BI321" i="2"/>
  <c r="BH321" i="2"/>
  <c r="BG321" i="2"/>
  <c r="BF321" i="2"/>
  <c r="AA321" i="2"/>
  <c r="AA320" i="2"/>
  <c r="Y321" i="2"/>
  <c r="Y320" i="2" s="1"/>
  <c r="W321" i="2"/>
  <c r="W320" i="2"/>
  <c r="BK321" i="2"/>
  <c r="BK320" i="2" s="1"/>
  <c r="N320" i="2" s="1"/>
  <c r="N104" i="2" s="1"/>
  <c r="N321" i="2"/>
  <c r="BE321" i="2"/>
  <c r="BI319" i="2"/>
  <c r="BH319" i="2"/>
  <c r="BG319" i="2"/>
  <c r="BF319" i="2"/>
  <c r="AA319" i="2"/>
  <c r="AA318" i="2"/>
  <c r="AA317" i="2" s="1"/>
  <c r="Y319" i="2"/>
  <c r="Y318" i="2" s="1"/>
  <c r="Y317" i="2"/>
  <c r="W319" i="2"/>
  <c r="W318" i="2" s="1"/>
  <c r="BK319" i="2"/>
  <c r="BK318" i="2"/>
  <c r="N319" i="2"/>
  <c r="BE319" i="2" s="1"/>
  <c r="BI315" i="2"/>
  <c r="BH315" i="2"/>
  <c r="BG315" i="2"/>
  <c r="BF315" i="2"/>
  <c r="AA315" i="2"/>
  <c r="Y315" i="2"/>
  <c r="W315" i="2"/>
  <c r="BK315" i="2"/>
  <c r="N315" i="2"/>
  <c r="BE315" i="2" s="1"/>
  <c r="BI314" i="2"/>
  <c r="BH314" i="2"/>
  <c r="BG314" i="2"/>
  <c r="BF314" i="2"/>
  <c r="AA314" i="2"/>
  <c r="Y314" i="2"/>
  <c r="W314" i="2"/>
  <c r="BK314" i="2"/>
  <c r="N314" i="2"/>
  <c r="BE314" i="2"/>
  <c r="BI313" i="2"/>
  <c r="BH313" i="2"/>
  <c r="BG313" i="2"/>
  <c r="BF313" i="2"/>
  <c r="AA313" i="2"/>
  <c r="Y313" i="2"/>
  <c r="W313" i="2"/>
  <c r="BK313" i="2"/>
  <c r="N313" i="2"/>
  <c r="BE313" i="2" s="1"/>
  <c r="BI312" i="2"/>
  <c r="BH312" i="2"/>
  <c r="BG312" i="2"/>
  <c r="BF312" i="2"/>
  <c r="AA312" i="2"/>
  <c r="Y312" i="2"/>
  <c r="W312" i="2"/>
  <c r="BK312" i="2"/>
  <c r="N312" i="2"/>
  <c r="BE312" i="2"/>
  <c r="BI311" i="2"/>
  <c r="BH311" i="2"/>
  <c r="BG311" i="2"/>
  <c r="BF311" i="2"/>
  <c r="AA311" i="2"/>
  <c r="Y311" i="2"/>
  <c r="W311" i="2"/>
  <c r="BK311" i="2"/>
  <c r="BK308" i="2" s="1"/>
  <c r="N308" i="2" s="1"/>
  <c r="N311" i="2"/>
  <c r="BE311" i="2" s="1"/>
  <c r="BI310" i="2"/>
  <c r="BH310" i="2"/>
  <c r="BG310" i="2"/>
  <c r="BF310" i="2"/>
  <c r="AA310" i="2"/>
  <c r="Y310" i="2"/>
  <c r="W310" i="2"/>
  <c r="BK310" i="2"/>
  <c r="N310" i="2"/>
  <c r="BE310" i="2"/>
  <c r="BI309" i="2"/>
  <c r="BH309" i="2"/>
  <c r="BG309" i="2"/>
  <c r="BF309" i="2"/>
  <c r="AA309" i="2"/>
  <c r="AA308" i="2" s="1"/>
  <c r="Y309" i="2"/>
  <c r="W309" i="2"/>
  <c r="BK309" i="2"/>
  <c r="N309" i="2"/>
  <c r="BE309" i="2" s="1"/>
  <c r="N101" i="2"/>
  <c r="BI307" i="2"/>
  <c r="BH307" i="2"/>
  <c r="BG307" i="2"/>
  <c r="BF307" i="2"/>
  <c r="AA307" i="2"/>
  <c r="Y307" i="2"/>
  <c r="W307" i="2"/>
  <c r="BK307" i="2"/>
  <c r="BK288" i="2" s="1"/>
  <c r="N288" i="2" s="1"/>
  <c r="N100" i="2" s="1"/>
  <c r="N307" i="2"/>
  <c r="BE307" i="2" s="1"/>
  <c r="BI306" i="2"/>
  <c r="BH306" i="2"/>
  <c r="BG306" i="2"/>
  <c r="BF306" i="2"/>
  <c r="AA306" i="2"/>
  <c r="Y306" i="2"/>
  <c r="Y288" i="2" s="1"/>
  <c r="W306" i="2"/>
  <c r="BK306" i="2"/>
  <c r="N306" i="2"/>
  <c r="BE306" i="2"/>
  <c r="BI304" i="2"/>
  <c r="BH304" i="2"/>
  <c r="BG304" i="2"/>
  <c r="BF304" i="2"/>
  <c r="AA304" i="2"/>
  <c r="Y304" i="2"/>
  <c r="W304" i="2"/>
  <c r="BK304" i="2"/>
  <c r="N304" i="2"/>
  <c r="BE304" i="2" s="1"/>
  <c r="BI303" i="2"/>
  <c r="BH303" i="2"/>
  <c r="BG303" i="2"/>
  <c r="BF303" i="2"/>
  <c r="AA303" i="2"/>
  <c r="Y303" i="2"/>
  <c r="W303" i="2"/>
  <c r="BK303" i="2"/>
  <c r="N303" i="2"/>
  <c r="BE303" i="2"/>
  <c r="BI289" i="2"/>
  <c r="BH289" i="2"/>
  <c r="BG289" i="2"/>
  <c r="BF289" i="2"/>
  <c r="AA289" i="2"/>
  <c r="Y289" i="2"/>
  <c r="W289" i="2"/>
  <c r="BK289" i="2"/>
  <c r="N289" i="2"/>
  <c r="BE289" i="2" s="1"/>
  <c r="BI287" i="2"/>
  <c r="BH287" i="2"/>
  <c r="BG287" i="2"/>
  <c r="BF287" i="2"/>
  <c r="AA287" i="2"/>
  <c r="Y287" i="2"/>
  <c r="W287" i="2"/>
  <c r="BK287" i="2"/>
  <c r="N287" i="2"/>
  <c r="BE287" i="2" s="1"/>
  <c r="BI282" i="2"/>
  <c r="BH282" i="2"/>
  <c r="BG282" i="2"/>
  <c r="BF282" i="2"/>
  <c r="AA282" i="2"/>
  <c r="Y282" i="2"/>
  <c r="W282" i="2"/>
  <c r="BK282" i="2"/>
  <c r="N282" i="2"/>
  <c r="BE282" i="2"/>
  <c r="BI281" i="2"/>
  <c r="BH281" i="2"/>
  <c r="BG281" i="2"/>
  <c r="BF281" i="2"/>
  <c r="AA281" i="2"/>
  <c r="Y281" i="2"/>
  <c r="W281" i="2"/>
  <c r="BK281" i="2"/>
  <c r="N281" i="2"/>
  <c r="BE281" i="2" s="1"/>
  <c r="BI274" i="2"/>
  <c r="BH274" i="2"/>
  <c r="BG274" i="2"/>
  <c r="BF274" i="2"/>
  <c r="AA274" i="2"/>
  <c r="Y274" i="2"/>
  <c r="W274" i="2"/>
  <c r="BK274" i="2"/>
  <c r="N274" i="2"/>
  <c r="BE274" i="2"/>
  <c r="BI273" i="2"/>
  <c r="BH273" i="2"/>
  <c r="BG273" i="2"/>
  <c r="BF273" i="2"/>
  <c r="AA273" i="2"/>
  <c r="Y273" i="2"/>
  <c r="W273" i="2"/>
  <c r="BK273" i="2"/>
  <c r="N273" i="2"/>
  <c r="BE273" i="2" s="1"/>
  <c r="BI269" i="2"/>
  <c r="BH269" i="2"/>
  <c r="BG269" i="2"/>
  <c r="BF269" i="2"/>
  <c r="AA269" i="2"/>
  <c r="Y269" i="2"/>
  <c r="W269" i="2"/>
  <c r="BK269" i="2"/>
  <c r="N269" i="2"/>
  <c r="BE269" i="2"/>
  <c r="BI265" i="2"/>
  <c r="BH265" i="2"/>
  <c r="BG265" i="2"/>
  <c r="BF265" i="2"/>
  <c r="AA265" i="2"/>
  <c r="Y265" i="2"/>
  <c r="W265" i="2"/>
  <c r="BK265" i="2"/>
  <c r="BK252" i="2" s="1"/>
  <c r="N252" i="2" s="1"/>
  <c r="N99" i="2" s="1"/>
  <c r="N265" i="2"/>
  <c r="BE265" i="2" s="1"/>
  <c r="BI261" i="2"/>
  <c r="BH261" i="2"/>
  <c r="BG261" i="2"/>
  <c r="BF261" i="2"/>
  <c r="AA261" i="2"/>
  <c r="Y261" i="2"/>
  <c r="W261" i="2"/>
  <c r="BK261" i="2"/>
  <c r="N261" i="2"/>
  <c r="BE261" i="2"/>
  <c r="BI257" i="2"/>
  <c r="BH257" i="2"/>
  <c r="BG257" i="2"/>
  <c r="BF257" i="2"/>
  <c r="AA257" i="2"/>
  <c r="Y257" i="2"/>
  <c r="W257" i="2"/>
  <c r="BK257" i="2"/>
  <c r="N257" i="2"/>
  <c r="BE257" i="2" s="1"/>
  <c r="BI256" i="2"/>
  <c r="BH256" i="2"/>
  <c r="BG256" i="2"/>
  <c r="BF256" i="2"/>
  <c r="AA256" i="2"/>
  <c r="Y256" i="2"/>
  <c r="W256" i="2"/>
  <c r="BK256" i="2"/>
  <c r="N256" i="2"/>
  <c r="BE256" i="2"/>
  <c r="BI253" i="2"/>
  <c r="BH253" i="2"/>
  <c r="BG253" i="2"/>
  <c r="BF253" i="2"/>
  <c r="AA253" i="2"/>
  <c r="Y253" i="2"/>
  <c r="W253" i="2"/>
  <c r="BK253" i="2"/>
  <c r="N253" i="2"/>
  <c r="BE253" i="2"/>
  <c r="BI251" i="2"/>
  <c r="BH251" i="2"/>
  <c r="BG251" i="2"/>
  <c r="BF251" i="2"/>
  <c r="AA251" i="2"/>
  <c r="Y251" i="2"/>
  <c r="W251" i="2"/>
  <c r="BK251" i="2"/>
  <c r="N251" i="2"/>
  <c r="BE251" i="2" s="1"/>
  <c r="BI250" i="2"/>
  <c r="BH250" i="2"/>
  <c r="BG250" i="2"/>
  <c r="BF250" i="2"/>
  <c r="AA250" i="2"/>
  <c r="Y250" i="2"/>
  <c r="W250" i="2"/>
  <c r="BK250" i="2"/>
  <c r="N250" i="2"/>
  <c r="BE250" i="2"/>
  <c r="BI249" i="2"/>
  <c r="BH249" i="2"/>
  <c r="BG249" i="2"/>
  <c r="BF249" i="2"/>
  <c r="AA249" i="2"/>
  <c r="Y249" i="2"/>
  <c r="W249" i="2"/>
  <c r="BK249" i="2"/>
  <c r="N249" i="2"/>
  <c r="BE249" i="2" s="1"/>
  <c r="BI248" i="2"/>
  <c r="BH248" i="2"/>
  <c r="BG248" i="2"/>
  <c r="BF248" i="2"/>
  <c r="AA248" i="2"/>
  <c r="Y248" i="2"/>
  <c r="W248" i="2"/>
  <c r="BK248" i="2"/>
  <c r="N248" i="2"/>
  <c r="BE248" i="2"/>
  <c r="BI247" i="2"/>
  <c r="BH247" i="2"/>
  <c r="BG247" i="2"/>
  <c r="BF247" i="2"/>
  <c r="AA247" i="2"/>
  <c r="Y247" i="2"/>
  <c r="W247" i="2"/>
  <c r="BK247" i="2"/>
  <c r="N247" i="2"/>
  <c r="BE247" i="2" s="1"/>
  <c r="BI246" i="2"/>
  <c r="BH246" i="2"/>
  <c r="BG246" i="2"/>
  <c r="BF246" i="2"/>
  <c r="AA246" i="2"/>
  <c r="Y246" i="2"/>
  <c r="W246" i="2"/>
  <c r="BK246" i="2"/>
  <c r="N246" i="2"/>
  <c r="BE246" i="2"/>
  <c r="BI245" i="2"/>
  <c r="BH245" i="2"/>
  <c r="BG245" i="2"/>
  <c r="BF245" i="2"/>
  <c r="AA245" i="2"/>
  <c r="Y245" i="2"/>
  <c r="W245" i="2"/>
  <c r="BK245" i="2"/>
  <c r="N245" i="2"/>
  <c r="BE245" i="2" s="1"/>
  <c r="BI244" i="2"/>
  <c r="BH244" i="2"/>
  <c r="BG244" i="2"/>
  <c r="BF244" i="2"/>
  <c r="AA244" i="2"/>
  <c r="Y244" i="2"/>
  <c r="W244" i="2"/>
  <c r="BK244" i="2"/>
  <c r="N244" i="2"/>
  <c r="BE244" i="2"/>
  <c r="BI243" i="2"/>
  <c r="BH243" i="2"/>
  <c r="BG243" i="2"/>
  <c r="BF243" i="2"/>
  <c r="AA243" i="2"/>
  <c r="Y243" i="2"/>
  <c r="W243" i="2"/>
  <c r="BK243" i="2"/>
  <c r="N243" i="2"/>
  <c r="BE243" i="2" s="1"/>
  <c r="BI242" i="2"/>
  <c r="BH242" i="2"/>
  <c r="BG242" i="2"/>
  <c r="BF242" i="2"/>
  <c r="AA242" i="2"/>
  <c r="Y242" i="2"/>
  <c r="W242" i="2"/>
  <c r="W239" i="2" s="1"/>
  <c r="BK242" i="2"/>
  <c r="N242" i="2"/>
  <c r="BE242" i="2"/>
  <c r="BI241" i="2"/>
  <c r="BH241" i="2"/>
  <c r="BG241" i="2"/>
  <c r="BF241" i="2"/>
  <c r="AA241" i="2"/>
  <c r="AA239" i="2" s="1"/>
  <c r="Y241" i="2"/>
  <c r="W241" i="2"/>
  <c r="BK241" i="2"/>
  <c r="N241" i="2"/>
  <c r="BE241" i="2" s="1"/>
  <c r="BI240" i="2"/>
  <c r="BH240" i="2"/>
  <c r="BG240" i="2"/>
  <c r="BF240" i="2"/>
  <c r="AA240" i="2"/>
  <c r="Y240" i="2"/>
  <c r="W240" i="2"/>
  <c r="BK240" i="2"/>
  <c r="N240" i="2"/>
  <c r="BE240" i="2"/>
  <c r="BI237" i="2"/>
  <c r="BH237" i="2"/>
  <c r="BG237" i="2"/>
  <c r="BF237" i="2"/>
  <c r="AA237" i="2"/>
  <c r="Y237" i="2"/>
  <c r="W237" i="2"/>
  <c r="BK237" i="2"/>
  <c r="N237" i="2"/>
  <c r="BE237" i="2"/>
  <c r="BI236" i="2"/>
  <c r="BH236" i="2"/>
  <c r="BG236" i="2"/>
  <c r="BF236" i="2"/>
  <c r="AA236" i="2"/>
  <c r="AA235" i="2" s="1"/>
  <c r="Y236" i="2"/>
  <c r="Y235" i="2"/>
  <c r="W236" i="2"/>
  <c r="BK236" i="2"/>
  <c r="BK235" i="2"/>
  <c r="N235" i="2" s="1"/>
  <c r="N97" i="2" s="1"/>
  <c r="N236" i="2"/>
  <c r="BE236" i="2" s="1"/>
  <c r="BI234" i="2"/>
  <c r="BH234" i="2"/>
  <c r="BG234" i="2"/>
  <c r="BF234" i="2"/>
  <c r="AA234" i="2"/>
  <c r="Y234" i="2"/>
  <c r="W234" i="2"/>
  <c r="BK234" i="2"/>
  <c r="N234" i="2"/>
  <c r="BE234" i="2" s="1"/>
  <c r="BI233" i="2"/>
  <c r="BH233" i="2"/>
  <c r="BG233" i="2"/>
  <c r="BF233" i="2"/>
  <c r="AA233" i="2"/>
  <c r="Y233" i="2"/>
  <c r="W233" i="2"/>
  <c r="BK233" i="2"/>
  <c r="N233" i="2"/>
  <c r="BE233" i="2"/>
  <c r="BI232" i="2"/>
  <c r="BH232" i="2"/>
  <c r="BG232" i="2"/>
  <c r="BF232" i="2"/>
  <c r="AA232" i="2"/>
  <c r="Y232" i="2"/>
  <c r="W232" i="2"/>
  <c r="BK232" i="2"/>
  <c r="N232" i="2"/>
  <c r="BE232" i="2" s="1"/>
  <c r="BI229" i="2"/>
  <c r="BH229" i="2"/>
  <c r="BG229" i="2"/>
  <c r="BF229" i="2"/>
  <c r="AA229" i="2"/>
  <c r="Y229" i="2"/>
  <c r="W229" i="2"/>
  <c r="BK229" i="2"/>
  <c r="N229" i="2"/>
  <c r="BE229" i="2"/>
  <c r="BI227" i="2"/>
  <c r="BH227" i="2"/>
  <c r="BG227" i="2"/>
  <c r="BF227" i="2"/>
  <c r="AA227" i="2"/>
  <c r="Y227" i="2"/>
  <c r="W227" i="2"/>
  <c r="BK227" i="2"/>
  <c r="N227" i="2"/>
  <c r="BE227" i="2" s="1"/>
  <c r="BI226" i="2"/>
  <c r="BH226" i="2"/>
  <c r="BG226" i="2"/>
  <c r="BF226" i="2"/>
  <c r="AA226" i="2"/>
  <c r="Y226" i="2"/>
  <c r="W226" i="2"/>
  <c r="BK226" i="2"/>
  <c r="N226" i="2"/>
  <c r="BE226" i="2"/>
  <c r="BI224" i="2"/>
  <c r="BH224" i="2"/>
  <c r="BG224" i="2"/>
  <c r="BF224" i="2"/>
  <c r="AA224" i="2"/>
  <c r="Y224" i="2"/>
  <c r="W224" i="2"/>
  <c r="BK224" i="2"/>
  <c r="BK211" i="2" s="1"/>
  <c r="N211" i="2" s="1"/>
  <c r="N96" i="2" s="1"/>
  <c r="N224" i="2"/>
  <c r="BE224" i="2" s="1"/>
  <c r="BI218" i="2"/>
  <c r="BH218" i="2"/>
  <c r="BG218" i="2"/>
  <c r="BF218" i="2"/>
  <c r="AA218" i="2"/>
  <c r="Y218" i="2"/>
  <c r="W218" i="2"/>
  <c r="BK218" i="2"/>
  <c r="N218" i="2"/>
  <c r="BE218" i="2"/>
  <c r="BI212" i="2"/>
  <c r="BH212" i="2"/>
  <c r="BG212" i="2"/>
  <c r="BF212" i="2"/>
  <c r="AA212" i="2"/>
  <c r="Y212" i="2"/>
  <c r="W212" i="2"/>
  <c r="BK212" i="2"/>
  <c r="N212" i="2"/>
  <c r="BE212" i="2"/>
  <c r="BI210" i="2"/>
  <c r="BH210" i="2"/>
  <c r="BG210" i="2"/>
  <c r="BF210" i="2"/>
  <c r="AA210" i="2"/>
  <c r="Y210" i="2"/>
  <c r="W210" i="2"/>
  <c r="BK210" i="2"/>
  <c r="N210" i="2"/>
  <c r="BE210" i="2" s="1"/>
  <c r="BI209" i="2"/>
  <c r="BH209" i="2"/>
  <c r="BG209" i="2"/>
  <c r="BF209" i="2"/>
  <c r="AA209" i="2"/>
  <c r="Y209" i="2"/>
  <c r="Y201" i="2" s="1"/>
  <c r="W209" i="2"/>
  <c r="BK209" i="2"/>
  <c r="N209" i="2"/>
  <c r="BE209" i="2"/>
  <c r="BI202" i="2"/>
  <c r="BH202" i="2"/>
  <c r="BG202" i="2"/>
  <c r="BF202" i="2"/>
  <c r="AA202" i="2"/>
  <c r="AA201" i="2" s="1"/>
  <c r="Y202" i="2"/>
  <c r="W202" i="2"/>
  <c r="W201" i="2"/>
  <c r="BK202" i="2"/>
  <c r="BK201" i="2" s="1"/>
  <c r="N201" i="2"/>
  <c r="N95" i="2" s="1"/>
  <c r="N202" i="2"/>
  <c r="BE202" i="2"/>
  <c r="BI199" i="2"/>
  <c r="BH199" i="2"/>
  <c r="BG199" i="2"/>
  <c r="BF199" i="2"/>
  <c r="AA199" i="2"/>
  <c r="AA198" i="2"/>
  <c r="Y199" i="2"/>
  <c r="Y198" i="2" s="1"/>
  <c r="W199" i="2"/>
  <c r="W198" i="2"/>
  <c r="BK199" i="2"/>
  <c r="BK198" i="2" s="1"/>
  <c r="N198" i="2" s="1"/>
  <c r="N93" i="2" s="1"/>
  <c r="N199" i="2"/>
  <c r="BE199" i="2"/>
  <c r="BI197" i="2"/>
  <c r="BH197" i="2"/>
  <c r="BG197" i="2"/>
  <c r="BF197" i="2"/>
  <c r="AA197" i="2"/>
  <c r="Y197" i="2"/>
  <c r="W197" i="2"/>
  <c r="BK197" i="2"/>
  <c r="N197" i="2"/>
  <c r="BE197" i="2"/>
  <c r="BI196" i="2"/>
  <c r="BH196" i="2"/>
  <c r="BG196" i="2"/>
  <c r="BF196" i="2"/>
  <c r="AA196" i="2"/>
  <c r="Y196" i="2"/>
  <c r="W196" i="2"/>
  <c r="BK196" i="2"/>
  <c r="N196" i="2"/>
  <c r="BE196" i="2" s="1"/>
  <c r="BI195" i="2"/>
  <c r="BH195" i="2"/>
  <c r="BG195" i="2"/>
  <c r="BF195" i="2"/>
  <c r="AA195" i="2"/>
  <c r="Y195" i="2"/>
  <c r="W195" i="2"/>
  <c r="BK195" i="2"/>
  <c r="N195" i="2"/>
  <c r="BE195" i="2"/>
  <c r="BI194" i="2"/>
  <c r="BH194" i="2"/>
  <c r="BG194" i="2"/>
  <c r="BF194" i="2"/>
  <c r="AA194" i="2"/>
  <c r="Y194" i="2"/>
  <c r="Y193" i="2"/>
  <c r="W194" i="2"/>
  <c r="BK194" i="2"/>
  <c r="BK193" i="2"/>
  <c r="N193" i="2"/>
  <c r="N92" i="2" s="1"/>
  <c r="N194" i="2"/>
  <c r="BE194" i="2"/>
  <c r="BI185" i="2"/>
  <c r="BH185" i="2"/>
  <c r="BG185" i="2"/>
  <c r="BF185" i="2"/>
  <c r="AA185" i="2"/>
  <c r="Y185" i="2"/>
  <c r="W185" i="2"/>
  <c r="BK185" i="2"/>
  <c r="N185" i="2"/>
  <c r="BE185" i="2" s="1"/>
  <c r="BI183" i="2"/>
  <c r="BH183" i="2"/>
  <c r="BG183" i="2"/>
  <c r="BF183" i="2"/>
  <c r="AA183" i="2"/>
  <c r="Y183" i="2"/>
  <c r="W183" i="2"/>
  <c r="BK183" i="2"/>
  <c r="N183" i="2"/>
  <c r="BE183" i="2"/>
  <c r="BI182" i="2"/>
  <c r="BH182" i="2"/>
  <c r="BG182" i="2"/>
  <c r="BF182" i="2"/>
  <c r="AA182" i="2"/>
  <c r="Y182" i="2"/>
  <c r="W182" i="2"/>
  <c r="BK182" i="2"/>
  <c r="N182" i="2"/>
  <c r="BE182" i="2" s="1"/>
  <c r="BI181" i="2"/>
  <c r="BH181" i="2"/>
  <c r="BG181" i="2"/>
  <c r="BF181" i="2"/>
  <c r="AA181" i="2"/>
  <c r="Y181" i="2"/>
  <c r="W181" i="2"/>
  <c r="BK181" i="2"/>
  <c r="N181" i="2"/>
  <c r="BE181" i="2"/>
  <c r="BI180" i="2"/>
  <c r="BH180" i="2"/>
  <c r="BG180" i="2"/>
  <c r="BF180" i="2"/>
  <c r="AA180" i="2"/>
  <c r="Y180" i="2"/>
  <c r="W180" i="2"/>
  <c r="BK180" i="2"/>
  <c r="N180" i="2"/>
  <c r="BE180" i="2" s="1"/>
  <c r="BI179" i="2"/>
  <c r="BH179" i="2"/>
  <c r="BG179" i="2"/>
  <c r="BF179" i="2"/>
  <c r="AA179" i="2"/>
  <c r="Y179" i="2"/>
  <c r="W179" i="2"/>
  <c r="BK179" i="2"/>
  <c r="N179" i="2"/>
  <c r="BE179" i="2"/>
  <c r="BI173" i="2"/>
  <c r="BH173" i="2"/>
  <c r="BG173" i="2"/>
  <c r="BF173" i="2"/>
  <c r="AA173" i="2"/>
  <c r="Y173" i="2"/>
  <c r="W173" i="2"/>
  <c r="BK173" i="2"/>
  <c r="BK163" i="2" s="1"/>
  <c r="N173" i="2"/>
  <c r="BE173" i="2" s="1"/>
  <c r="BI171" i="2"/>
  <c r="BH171" i="2"/>
  <c r="BG171" i="2"/>
  <c r="BF171" i="2"/>
  <c r="AA171" i="2"/>
  <c r="Y171" i="2"/>
  <c r="W171" i="2"/>
  <c r="BK171" i="2"/>
  <c r="N171" i="2"/>
  <c r="BE171" i="2"/>
  <c r="BI170" i="2"/>
  <c r="BH170" i="2"/>
  <c r="BG170" i="2"/>
  <c r="BF170" i="2"/>
  <c r="AA170" i="2"/>
  <c r="Y170" i="2"/>
  <c r="W170" i="2"/>
  <c r="BK170" i="2"/>
  <c r="N170" i="2"/>
  <c r="BE170" i="2" s="1"/>
  <c r="BI169" i="2"/>
  <c r="BH169" i="2"/>
  <c r="BG169" i="2"/>
  <c r="BF169" i="2"/>
  <c r="AA169" i="2"/>
  <c r="Y169" i="2"/>
  <c r="W169" i="2"/>
  <c r="BK169" i="2"/>
  <c r="N169" i="2"/>
  <c r="BE169" i="2"/>
  <c r="BI168" i="2"/>
  <c r="BH168" i="2"/>
  <c r="BG168" i="2"/>
  <c r="BF168" i="2"/>
  <c r="AA168" i="2"/>
  <c r="Y168" i="2"/>
  <c r="W168" i="2"/>
  <c r="BK168" i="2"/>
  <c r="N168" i="2"/>
  <c r="BE168" i="2" s="1"/>
  <c r="BI167" i="2"/>
  <c r="BH167" i="2"/>
  <c r="BG167" i="2"/>
  <c r="BF167" i="2"/>
  <c r="AA167" i="2"/>
  <c r="Y167" i="2"/>
  <c r="W167" i="2"/>
  <c r="BK167" i="2"/>
  <c r="N167" i="2"/>
  <c r="BE167" i="2"/>
  <c r="BI166" i="2"/>
  <c r="BH166" i="2"/>
  <c r="BG166" i="2"/>
  <c r="BF166" i="2"/>
  <c r="AA166" i="2"/>
  <c r="Y166" i="2"/>
  <c r="W166" i="2"/>
  <c r="BK166" i="2"/>
  <c r="N166" i="2"/>
  <c r="BE166" i="2" s="1"/>
  <c r="BI165" i="2"/>
  <c r="BH165" i="2"/>
  <c r="BG165" i="2"/>
  <c r="BF165" i="2"/>
  <c r="AA165" i="2"/>
  <c r="Y165" i="2"/>
  <c r="Y163" i="2" s="1"/>
  <c r="W165" i="2"/>
  <c r="BK165" i="2"/>
  <c r="N165" i="2"/>
  <c r="BE165" i="2"/>
  <c r="BI164" i="2"/>
  <c r="BH164" i="2"/>
  <c r="BG164" i="2"/>
  <c r="BF164" i="2"/>
  <c r="AA164" i="2"/>
  <c r="Y164" i="2"/>
  <c r="W164" i="2"/>
  <c r="BK164" i="2"/>
  <c r="N163" i="2"/>
  <c r="N91" i="2" s="1"/>
  <c r="N164" i="2"/>
  <c r="BE164" i="2" s="1"/>
  <c r="BI160" i="2"/>
  <c r="BH160" i="2"/>
  <c r="BG160" i="2"/>
  <c r="BF160" i="2"/>
  <c r="AA160" i="2"/>
  <c r="Y160" i="2"/>
  <c r="W160" i="2"/>
  <c r="BK160" i="2"/>
  <c r="N160" i="2"/>
  <c r="BE160" i="2"/>
  <c r="BI159" i="2"/>
  <c r="BH159" i="2"/>
  <c r="BG159" i="2"/>
  <c r="BF159" i="2"/>
  <c r="AA159" i="2"/>
  <c r="Y159" i="2"/>
  <c r="W159" i="2"/>
  <c r="BK159" i="2"/>
  <c r="N159" i="2"/>
  <c r="BE159" i="2" s="1"/>
  <c r="BI158" i="2"/>
  <c r="BH158" i="2"/>
  <c r="BG158" i="2"/>
  <c r="BF158" i="2"/>
  <c r="AA158" i="2"/>
  <c r="Y158" i="2"/>
  <c r="W158" i="2"/>
  <c r="BK158" i="2"/>
  <c r="N158" i="2"/>
  <c r="BE158" i="2"/>
  <c r="BI151" i="2"/>
  <c r="BH151" i="2"/>
  <c r="BG151" i="2"/>
  <c r="BF151" i="2"/>
  <c r="AA151" i="2"/>
  <c r="Y151" i="2"/>
  <c r="W151" i="2"/>
  <c r="BK151" i="2"/>
  <c r="N151" i="2"/>
  <c r="BE151" i="2" s="1"/>
  <c r="BI143" i="2"/>
  <c r="BH143" i="2"/>
  <c r="BG143" i="2"/>
  <c r="BF143" i="2"/>
  <c r="AA143" i="2"/>
  <c r="Y143" i="2"/>
  <c r="Y140" i="2" s="1"/>
  <c r="W143" i="2"/>
  <c r="BK143" i="2"/>
  <c r="N143" i="2"/>
  <c r="BE143" i="2"/>
  <c r="BI141" i="2"/>
  <c r="BH141" i="2"/>
  <c r="BG141" i="2"/>
  <c r="BF141" i="2"/>
  <c r="AA141" i="2"/>
  <c r="AA140" i="2" s="1"/>
  <c r="Y141" i="2"/>
  <c r="W141" i="2"/>
  <c r="W140" i="2" s="1"/>
  <c r="BK141" i="2"/>
  <c r="BK140" i="2"/>
  <c r="N140" i="2" s="1"/>
  <c r="N90" i="2" s="1"/>
  <c r="N141" i="2"/>
  <c r="BE141" i="2"/>
  <c r="BI137" i="2"/>
  <c r="BH137" i="2"/>
  <c r="BG137" i="2"/>
  <c r="BF137" i="2"/>
  <c r="AA137" i="2"/>
  <c r="Y137" i="2"/>
  <c r="W137" i="2"/>
  <c r="BK137" i="2"/>
  <c r="N137" i="2"/>
  <c r="BE137" i="2" s="1"/>
  <c r="BI136" i="2"/>
  <c r="BH136" i="2"/>
  <c r="BG136" i="2"/>
  <c r="BF136" i="2"/>
  <c r="AA136" i="2"/>
  <c r="AA135" i="2"/>
  <c r="Y136" i="2"/>
  <c r="Y135" i="2"/>
  <c r="W136" i="2"/>
  <c r="W135" i="2"/>
  <c r="BK136" i="2"/>
  <c r="BK135" i="2" s="1"/>
  <c r="N136" i="2"/>
  <c r="BE136" i="2" s="1"/>
  <c r="M129" i="2"/>
  <c r="F129" i="2"/>
  <c r="F127" i="2"/>
  <c r="F125" i="2"/>
  <c r="BI115" i="2"/>
  <c r="BH115" i="2"/>
  <c r="BG115" i="2"/>
  <c r="BF115" i="2"/>
  <c r="BI114" i="2"/>
  <c r="BH114" i="2"/>
  <c r="BG114" i="2"/>
  <c r="BF114" i="2"/>
  <c r="BI113" i="2"/>
  <c r="BH113" i="2"/>
  <c r="BG113" i="2"/>
  <c r="BF113" i="2"/>
  <c r="BI112" i="2"/>
  <c r="BH112" i="2"/>
  <c r="BG112" i="2"/>
  <c r="BF112" i="2"/>
  <c r="BI111" i="2"/>
  <c r="BH111" i="2"/>
  <c r="BG111" i="2"/>
  <c r="BF111" i="2"/>
  <c r="BI110" i="2"/>
  <c r="BH110" i="2"/>
  <c r="BG110" i="2"/>
  <c r="BF110" i="2"/>
  <c r="M32" i="2"/>
  <c r="AW88" i="1" s="1"/>
  <c r="M82" i="2"/>
  <c r="F82" i="2"/>
  <c r="F80" i="2"/>
  <c r="F78" i="2"/>
  <c r="O20" i="2"/>
  <c r="E20" i="2"/>
  <c r="M83" i="2" s="1"/>
  <c r="M130" i="2"/>
  <c r="O19" i="2"/>
  <c r="O14" i="2"/>
  <c r="E14" i="2"/>
  <c r="O13" i="2"/>
  <c r="O8" i="2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F130" i="2" l="1"/>
  <c r="F83" i="2"/>
  <c r="H32" i="2"/>
  <c r="BA88" i="1" s="1"/>
  <c r="N123" i="3"/>
  <c r="N89" i="3" s="1"/>
  <c r="Y252" i="2"/>
  <c r="H33" i="2"/>
  <c r="BB88" i="1" s="1"/>
  <c r="BB87" i="1" s="1"/>
  <c r="H35" i="2"/>
  <c r="BD88" i="1" s="1"/>
  <c r="Y134" i="2"/>
  <c r="AA211" i="2"/>
  <c r="AA200" i="2" s="1"/>
  <c r="AA133" i="3"/>
  <c r="AA122" i="3" s="1"/>
  <c r="W133" i="3"/>
  <c r="M127" i="2"/>
  <c r="M80" i="2"/>
  <c r="H34" i="2"/>
  <c r="BC88" i="1" s="1"/>
  <c r="BC87" i="1" s="1"/>
  <c r="BK134" i="2"/>
  <c r="N135" i="2"/>
  <c r="N89" i="2" s="1"/>
  <c r="W163" i="2"/>
  <c r="Y211" i="2"/>
  <c r="Y200" i="2" s="1"/>
  <c r="Y308" i="2"/>
  <c r="Y239" i="2"/>
  <c r="AA252" i="2"/>
  <c r="N318" i="2"/>
  <c r="N103" i="2" s="1"/>
  <c r="BK317" i="2"/>
  <c r="N317" i="2" s="1"/>
  <c r="N102" i="2" s="1"/>
  <c r="AA193" i="2"/>
  <c r="W235" i="2"/>
  <c r="BK239" i="2"/>
  <c r="N239" i="2" s="1"/>
  <c r="N98" i="2" s="1"/>
  <c r="W252" i="2"/>
  <c r="W200" i="2" s="1"/>
  <c r="W288" i="2"/>
  <c r="N327" i="2"/>
  <c r="BE327" i="2" s="1"/>
  <c r="M118" i="3"/>
  <c r="M83" i="3"/>
  <c r="H36" i="3"/>
  <c r="BD89" i="1" s="1"/>
  <c r="W211" i="2"/>
  <c r="AA288" i="2"/>
  <c r="W308" i="2"/>
  <c r="W122" i="3"/>
  <c r="AU89" i="1" s="1"/>
  <c r="BK178" i="3"/>
  <c r="N178" i="3" s="1"/>
  <c r="N95" i="3" s="1"/>
  <c r="N181" i="3"/>
  <c r="BE181" i="3" s="1"/>
  <c r="AA163" i="2"/>
  <c r="AA134" i="2" s="1"/>
  <c r="W193" i="2"/>
  <c r="W134" i="2" s="1"/>
  <c r="W133" i="2" s="1"/>
  <c r="AU88" i="1" s="1"/>
  <c r="AU87" i="1" s="1"/>
  <c r="W317" i="2"/>
  <c r="Y122" i="3"/>
  <c r="AA133" i="2" l="1"/>
  <c r="W33" i="1"/>
  <c r="AX87" i="1"/>
  <c r="N134" i="2"/>
  <c r="N88" i="2" s="1"/>
  <c r="AY87" i="1"/>
  <c r="W34" i="1"/>
  <c r="Y133" i="2"/>
  <c r="BK200" i="2"/>
  <c r="N200" i="2" s="1"/>
  <c r="N94" i="2" s="1"/>
  <c r="BD87" i="1"/>
  <c r="W35" i="1" s="1"/>
  <c r="BK122" i="3"/>
  <c r="N122" i="3" s="1"/>
  <c r="N88" i="3" s="1"/>
  <c r="BK133" i="2" l="1"/>
  <c r="N133" i="2" s="1"/>
  <c r="N87" i="2" s="1"/>
  <c r="N103" i="3"/>
  <c r="BF103" i="3" s="1"/>
  <c r="N101" i="3"/>
  <c r="BE101" i="3" s="1"/>
  <c r="N99" i="3"/>
  <c r="BE99" i="3" s="1"/>
  <c r="N98" i="3"/>
  <c r="N102" i="3"/>
  <c r="BE102" i="3" s="1"/>
  <c r="N100" i="3"/>
  <c r="BE100" i="3" s="1"/>
  <c r="M27" i="3"/>
  <c r="M33" i="3" l="1"/>
  <c r="AW89" i="1" s="1"/>
  <c r="H33" i="3"/>
  <c r="BA89" i="1" s="1"/>
  <c r="BA87" i="1" s="1"/>
  <c r="BE98" i="3"/>
  <c r="N97" i="3"/>
  <c r="N114" i="2"/>
  <c r="BE114" i="2" s="1"/>
  <c r="N112" i="2"/>
  <c r="BE112" i="2" s="1"/>
  <c r="M26" i="2"/>
  <c r="N113" i="2"/>
  <c r="BE113" i="2" s="1"/>
  <c r="N110" i="2"/>
  <c r="N115" i="2"/>
  <c r="BE115" i="2" s="1"/>
  <c r="N111" i="2"/>
  <c r="BE111" i="2" s="1"/>
  <c r="W32" i="1" l="1"/>
  <c r="AW87" i="1"/>
  <c r="AK32" i="1" s="1"/>
  <c r="M32" i="3"/>
  <c r="AV89" i="1" s="1"/>
  <c r="AT89" i="1" s="1"/>
  <c r="H32" i="3"/>
  <c r="AZ89" i="1" s="1"/>
  <c r="N109" i="2"/>
  <c r="BE110" i="2"/>
  <c r="M28" i="3"/>
  <c r="L105" i="3"/>
  <c r="AS89" i="1" l="1"/>
  <c r="M30" i="3"/>
  <c r="H31" i="2"/>
  <c r="AZ88" i="1" s="1"/>
  <c r="AZ87" i="1" s="1"/>
  <c r="M31" i="2"/>
  <c r="AV88" i="1" s="1"/>
  <c r="AT88" i="1" s="1"/>
  <c r="M27" i="2"/>
  <c r="L117" i="2"/>
  <c r="AV87" i="1" l="1"/>
  <c r="L38" i="3"/>
  <c r="AG89" i="1"/>
  <c r="AN89" i="1" s="1"/>
  <c r="AS88" i="1"/>
  <c r="AS87" i="1" s="1"/>
  <c r="M29" i="2"/>
  <c r="L37" i="2" l="1"/>
  <c r="AG88" i="1"/>
  <c r="AT87" i="1"/>
  <c r="AG87" i="1" l="1"/>
  <c r="AN88" i="1"/>
  <c r="AG93" i="1" l="1"/>
  <c r="AN87" i="1"/>
  <c r="AK26" i="1"/>
  <c r="AG92" i="1"/>
  <c r="AG94" i="1"/>
  <c r="AG95" i="1"/>
  <c r="CD92" i="1" l="1"/>
  <c r="AV92" i="1"/>
  <c r="BY92" i="1" s="1"/>
  <c r="AG91" i="1"/>
  <c r="AN92" i="1"/>
  <c r="CD93" i="1"/>
  <c r="AV93" i="1"/>
  <c r="BY93" i="1" s="1"/>
  <c r="AV95" i="1"/>
  <c r="BY95" i="1" s="1"/>
  <c r="CD95" i="1"/>
  <c r="AN95" i="1"/>
  <c r="CD94" i="1"/>
  <c r="AV94" i="1"/>
  <c r="BY94" i="1" s="1"/>
  <c r="AN94" i="1"/>
  <c r="AK27" i="1" l="1"/>
  <c r="AK29" i="1" s="1"/>
  <c r="AG97" i="1"/>
  <c r="AK31" i="1"/>
  <c r="AN93" i="1"/>
  <c r="AN91" i="1" s="1"/>
  <c r="AN97" i="1" s="1"/>
  <c r="W31" i="1"/>
  <c r="AK37" i="1" l="1"/>
</calcChain>
</file>

<file path=xl/sharedStrings.xml><?xml version="1.0" encoding="utf-8"?>
<sst xmlns="http://schemas.openxmlformats.org/spreadsheetml/2006/main" count="3233" uniqueCount="656">
  <si>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</si>
  <si>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</si>
  <si>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</si>
  <si>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</si>
  <si>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</si>
  <si>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</si>
  <si>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</si>
  <si>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</si>
  <si>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</si>
  <si>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</si>
  <si>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</si>
  <si>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</si>
  <si>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</si>
  <si>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</si>
  <si>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</si>
  <si>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</si>
  <si>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</si>
  <si>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2017-061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</si>
  <si>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</si>
  <si>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</si>
  <si>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Návrh vstupního prostoru Ústředí VoZP</t>
  </si>
  <si>
    <t>JKSO:</t>
  </si>
  <si>
    <t>CC-CZ:</t>
  </si>
  <si>
    <t>Místo:</t>
  </si>
  <si>
    <t>Drahobejlova 1404/4</t>
  </si>
  <si>
    <t>Datum:</t>
  </si>
  <si>
    <t>4. 12. 2017</t>
  </si>
  <si>
    <t>Objednatel:</t>
  </si>
  <si>
    <t>IČ:</t>
  </si>
  <si>
    <t xml:space="preserve">Vojenská zdravotní pojišťovna ČR </t>
  </si>
  <si>
    <t>DIČ:</t>
  </si>
  <si>
    <t>Zhotovitel:</t>
  </si>
  <si>
    <t>Vyplň údaj</t>
  </si>
  <si>
    <t>Projektant:</t>
  </si>
  <si>
    <t>05149215</t>
  </si>
  <si>
    <t>iQ Projects</t>
  </si>
  <si>
    <t>CZ05149215</t>
  </si>
  <si>
    <t>True</t>
  </si>
  <si>
    <t>Zpracovatel:</t>
  </si>
  <si>
    <t xml:space="preserve"> 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</si>
  <si>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</si>
  <si>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</si>
  <si>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</si>
  <si>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</si>
  <si>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</si>
  <si>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</si>
  <si>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</si>
  <si>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</si>
  <si>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</si>
  <si>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</si>
  <si>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</si>
  <si>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</si>
  <si>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</si>
  <si>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</si>
  <si>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</si>
  <si>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</si>
  <si>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</si>
  <si>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</si>
  <si>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</si>
  <si>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</si>
  <si>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</si>
  <si>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</si>
  <si>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</si>
  <si>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</si>
  <si>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</si>
  <si>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</si>
  <si>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</si>
  <si>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</si>
  <si>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</si>
  <si>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</si>
  <si>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</si>
  <si>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</si>
  <si>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</si>
  <si>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</si>
  <si>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</si>
  <si>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</si>
  <si>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</si>
  <si>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</si>
  <si>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</si>
  <si>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</si>
  <si>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</si>
  <si>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</si>
  <si>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{4fdd2b0c-95da-4f76-be77-1ba3587b3e6f}</t>
  </si>
  <si>
    <t>{00000000-0000-0000-0000-000000000000}</t>
  </si>
  <si>
    <t>/</t>
  </si>
  <si>
    <t>1</t>
  </si>
  <si>
    <t>###NOINSERT###</t>
  </si>
  <si>
    <t>01</t>
  </si>
  <si>
    <t>Elektroinstalace</t>
  </si>
  <si>
    <t>{f3c5aba3-16ed-4a8b-bf5c-c480c961a64c}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</si>
  <si>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</si>
  <si>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</si>
  <si>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</si>
  <si>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</si>
  <si>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</si>
  <si>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</si>
  <si>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</si>
  <si>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</si>
  <si>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</si>
  <si>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</si>
  <si>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</si>
  <si>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</si>
  <si>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</si>
  <si>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</si>
  <si>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</si>
  <si>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</si>
  <si>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</si>
  <si>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</si>
  <si>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</si>
  <si>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</si>
  <si>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</si>
  <si>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</si>
  <si>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</si>
  <si>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</si>
  <si>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</si>
  <si>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</si>
  <si>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</si>
  <si>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</si>
  <si>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</si>
  <si>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</si>
  <si>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</si>
  <si>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</si>
  <si>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</si>
  <si>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</si>
  <si>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</si>
  <si>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</si>
  <si>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</si>
  <si>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</si>
  <si>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</si>
  <si>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VRN6 - Územní vlivy</t>
  </si>
  <si>
    <t xml:space="preserve">    VRN7 - Provozní vlivy</t>
  </si>
  <si>
    <t>VP -   Vícepráce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</si>
  <si>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</si>
  <si>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</si>
  <si>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</si>
  <si>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</si>
  <si>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</si>
  <si>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</si>
  <si>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</si>
  <si>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</si>
  <si>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</si>
  <si>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</si>
  <si>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</si>
  <si>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</si>
  <si>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</si>
  <si>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</si>
  <si>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</si>
  <si>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</si>
  <si>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</si>
  <si>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</si>
  <si>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</si>
  <si>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</si>
  <si>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</si>
  <si>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</si>
  <si>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</si>
  <si>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</si>
  <si>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</si>
  <si>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38900R001</t>
  </si>
  <si>
    <t>Bednění a odbednění jednotlivých schodišťových stupňů (dobetonávka schodiště)</t>
  </si>
  <si>
    <t>kus</t>
  </si>
  <si>
    <t>4</t>
  </si>
  <si>
    <t>1736521858</t>
  </si>
  <si>
    <t>389381005</t>
  </si>
  <si>
    <t>Dobetonování schodiště - stupně</t>
  </si>
  <si>
    <t>m3</t>
  </si>
  <si>
    <t>929920005</t>
  </si>
  <si>
    <t>odhad</t>
  </si>
  <si>
    <t>VV</t>
  </si>
  <si>
    <t>1,79*0,2*0,3*8</t>
  </si>
  <si>
    <t>72</t>
  </si>
  <si>
    <t>612325421</t>
  </si>
  <si>
    <t>Oprava vnitřní vápenocementové štukové omítky stěn v rozsahu plochy do 10%</t>
  </si>
  <si>
    <t>m2</t>
  </si>
  <si>
    <t>-296742755</t>
  </si>
  <si>
    <t>(3,3+0,85+1,11)*2,825</t>
  </si>
  <si>
    <t>3</t>
  </si>
  <si>
    <t>612325423</t>
  </si>
  <si>
    <t>Oprava vnitřní vápenocementové štukové omítky stěn v rozsahu plochy do 50%</t>
  </si>
  <si>
    <t>-1505891373</t>
  </si>
  <si>
    <t>recepce</t>
  </si>
  <si>
    <t>(0,86+0,53+0,45)*4,25</t>
  </si>
  <si>
    <t>prostor schodiště</t>
  </si>
  <si>
    <t>1,125*2,825*2</t>
  </si>
  <si>
    <t>3*0,29*(2,825+0,158*2)*2</t>
  </si>
  <si>
    <t>2,05*(2,89+1,36/2)*2</t>
  </si>
  <si>
    <t>Součet</t>
  </si>
  <si>
    <t>631311115</t>
  </si>
  <si>
    <t>Mazanina tl do 80 mm z betonu prostého bez zvýšených nároků na prostředí tř. C 20/25</t>
  </si>
  <si>
    <t>-422331820</t>
  </si>
  <si>
    <t>10,83*1,94*0,06</t>
  </si>
  <si>
    <t>2,87*1,84*0,06</t>
  </si>
  <si>
    <t>6,17*1,84*0,06</t>
  </si>
  <si>
    <t>0,625*2,8*0,06</t>
  </si>
  <si>
    <t>0,1*2,92*0,06</t>
  </si>
  <si>
    <t>5</t>
  </si>
  <si>
    <t>631319011</t>
  </si>
  <si>
    <t>Příplatek k mazanině tl do 80 mm za přehlazení povrchu</t>
  </si>
  <si>
    <t>1670044774</t>
  </si>
  <si>
    <t>6</t>
  </si>
  <si>
    <t>631319171</t>
  </si>
  <si>
    <t>Příplatek k mazanině tl do 80 mm za stržení povrchu spodní vrstvy před vložením výztuže</t>
  </si>
  <si>
    <t>152912450</t>
  </si>
  <si>
    <t>7</t>
  </si>
  <si>
    <t>631362021</t>
  </si>
  <si>
    <t>Výztuž mazanin svařovanými sítěmi Kari</t>
  </si>
  <si>
    <t>t</t>
  </si>
  <si>
    <t>-1546943640</t>
  </si>
  <si>
    <t>100/100/6 - 4,44 kg/m2 a přesah 10%</t>
  </si>
  <si>
    <t>39,686*4,44*1,1*0,001</t>
  </si>
  <si>
    <t>8</t>
  </si>
  <si>
    <t>949111112</t>
  </si>
  <si>
    <t>Montáž lešení lehkého kozového trubkového v do 1,9 m</t>
  </si>
  <si>
    <t>sada</t>
  </si>
  <si>
    <t>-1782898048</t>
  </si>
  <si>
    <t>9</t>
  </si>
  <si>
    <t>949111113</t>
  </si>
  <si>
    <t>Montáž lešení lehkého kozového trubkového v do 2,5 m</t>
  </si>
  <si>
    <t>353627827</t>
  </si>
  <si>
    <t>10</t>
  </si>
  <si>
    <t>949111212</t>
  </si>
  <si>
    <t>Příplatek k lešení lehkému kozovému trubkovému v do 1,9 m za první a ZKD den použití</t>
  </si>
  <si>
    <t>-1553926728</t>
  </si>
  <si>
    <t>11</t>
  </si>
  <si>
    <t>949111213</t>
  </si>
  <si>
    <t>Příplatek k lešení lehkému kozovému trubkovému v do 2,5 m za první a ZKD den použití</t>
  </si>
  <si>
    <t>277311002</t>
  </si>
  <si>
    <t>12</t>
  </si>
  <si>
    <t>949111812</t>
  </si>
  <si>
    <t>Demontáž lešení lehkého kozového trubkového v do 1,9 m</t>
  </si>
  <si>
    <t>-1685909298</t>
  </si>
  <si>
    <t>13</t>
  </si>
  <si>
    <t>949111813</t>
  </si>
  <si>
    <t>Demontáž lešení lehkého kozového trubkového v do 2,5 m</t>
  </si>
  <si>
    <t>1615584745</t>
  </si>
  <si>
    <t>14</t>
  </si>
  <si>
    <t>952901114</t>
  </si>
  <si>
    <t>Vyčištění budov bytové a občanské výstavby při výšce podlaží přes 4 m</t>
  </si>
  <si>
    <t>-1904381502</t>
  </si>
  <si>
    <t>965043441</t>
  </si>
  <si>
    <t>Bourání podkladů pod dlažby betonových s potěrem nebo teracem tl do 150 mm pl přes 4 m2</t>
  </si>
  <si>
    <t>474163382</t>
  </si>
  <si>
    <t>39,686*0,12</t>
  </si>
  <si>
    <t>16</t>
  </si>
  <si>
    <t>968062456</t>
  </si>
  <si>
    <t>Vybourání dřevěných dveřních zárubní pl přes 2 m2</t>
  </si>
  <si>
    <t>2146856263</t>
  </si>
  <si>
    <t>2,9*4,25</t>
  </si>
  <si>
    <t>2,8*4,25</t>
  </si>
  <si>
    <t>1,09*2,285</t>
  </si>
  <si>
    <t>1,79*2,825*2</t>
  </si>
  <si>
    <t>17</t>
  </si>
  <si>
    <t>96890R001</t>
  </si>
  <si>
    <t>Odstranění stávající klenbové markýzy včetně ocelové kce a loga</t>
  </si>
  <si>
    <t>soubor</t>
  </si>
  <si>
    <t>-1112248491</t>
  </si>
  <si>
    <t>18</t>
  </si>
  <si>
    <t>96890R002</t>
  </si>
  <si>
    <t>Bourání části schodiště</t>
  </si>
  <si>
    <t>-1749226529</t>
  </si>
  <si>
    <t>19</t>
  </si>
  <si>
    <t>96890R003</t>
  </si>
  <si>
    <t>Snížení stávající zvýšeného prahu ve dveří</t>
  </si>
  <si>
    <t>-390672499</t>
  </si>
  <si>
    <t>20</t>
  </si>
  <si>
    <t>96890R004</t>
  </si>
  <si>
    <t>Demontáž stávající recepce</t>
  </si>
  <si>
    <t>1228858050</t>
  </si>
  <si>
    <t>73</t>
  </si>
  <si>
    <t>978013121</t>
  </si>
  <si>
    <t>Otlučení (osekání) vnitřní vápenné nebo vápenocementové omítky stěn v rozsahu do 10 %</t>
  </si>
  <si>
    <t>-1956897715</t>
  </si>
  <si>
    <t>978013161</t>
  </si>
  <si>
    <t>Otlučení (osekání) vnitřní vápenné nebo vápenocementové omítky stěn v rozsahu do 50 %</t>
  </si>
  <si>
    <t>1622703822</t>
  </si>
  <si>
    <t>22</t>
  </si>
  <si>
    <t>997013151</t>
  </si>
  <si>
    <t>Vnitrostaveništní doprava suti a vybouraných hmot pro budovy v do 6 m s omezením mechanizace</t>
  </si>
  <si>
    <t>1875878625</t>
  </si>
  <si>
    <t>23</t>
  </si>
  <si>
    <t>997013501</t>
  </si>
  <si>
    <t>Odvoz suti a vybouraných hmot na skládku nebo meziskládku do 1 km se složením</t>
  </si>
  <si>
    <t>1062645833</t>
  </si>
  <si>
    <t>24</t>
  </si>
  <si>
    <t>997013509</t>
  </si>
  <si>
    <t>Příplatek k odvozu suti a vybouraných hmot na skládku ZKD 1 km přes 1 km</t>
  </si>
  <si>
    <t>-424364328</t>
  </si>
  <si>
    <t>25</t>
  </si>
  <si>
    <t>997013831</t>
  </si>
  <si>
    <t>Poplatek za uložení stavebního směsného odpadu na skládce (skládkovné)</t>
  </si>
  <si>
    <t>1896180513</t>
  </si>
  <si>
    <t>26</t>
  </si>
  <si>
    <t>998011001</t>
  </si>
  <si>
    <t>Přesun hmot pro budovy zděné v do 6 m</t>
  </si>
  <si>
    <t>-1354703282</t>
  </si>
  <si>
    <t>27</t>
  </si>
  <si>
    <t>713121111</t>
  </si>
  <si>
    <t>Montáž izolace tepelné podlah volně kladenými rohožemi, pásy, dílci, deskami 1 vrstva</t>
  </si>
  <si>
    <t>-360602827</t>
  </si>
  <si>
    <t>10,83*1,94</t>
  </si>
  <si>
    <t>2,87*1,84</t>
  </si>
  <si>
    <t>6,17*1,84</t>
  </si>
  <si>
    <t>0,625*2,8</t>
  </si>
  <si>
    <t>0,1*2,92</t>
  </si>
  <si>
    <t>28</t>
  </si>
  <si>
    <t>M</t>
  </si>
  <si>
    <t>283723080</t>
  </si>
  <si>
    <t>deska z pěnového polystyrenu EPS 100 S 1000 x 500 x 80 mm</t>
  </si>
  <si>
    <t>32</t>
  </si>
  <si>
    <t>-1285169777</t>
  </si>
  <si>
    <t>29</t>
  </si>
  <si>
    <t>998713101</t>
  </si>
  <si>
    <t>Přesun hmot tonážní pro izolace tepelné v objektech v do 6 m</t>
  </si>
  <si>
    <t>2140189794</t>
  </si>
  <si>
    <t>30</t>
  </si>
  <si>
    <t>763121454</t>
  </si>
  <si>
    <t>SDK stěna předsazená tl 100 mm profil CW+UW 75 desky 2xA 12,5 TI 80 mm</t>
  </si>
  <si>
    <t>-2043295467</t>
  </si>
  <si>
    <t>3,485*4,25</t>
  </si>
  <si>
    <t>6,19*4,25</t>
  </si>
  <si>
    <t>6,17*4,25</t>
  </si>
  <si>
    <t>2,87*4,25</t>
  </si>
  <si>
    <t>31</t>
  </si>
  <si>
    <t>763122822</t>
  </si>
  <si>
    <t>Demontáž desek lepených na bochánky SDK předsazená stěna</t>
  </si>
  <si>
    <t>844470590</t>
  </si>
  <si>
    <t>(1,27+4,9)*4,25</t>
  </si>
  <si>
    <t>763131415</t>
  </si>
  <si>
    <t>SDK podhled desky 1xA 15 TI 80 mm dvouvrstvá spodní kce profil CD+UD</t>
  </si>
  <si>
    <t>-507256892</t>
  </si>
  <si>
    <t>3,78*10,83</t>
  </si>
  <si>
    <t>33</t>
  </si>
  <si>
    <t>763131714</t>
  </si>
  <si>
    <t>SDK podhled základní penetrační nátěr</t>
  </si>
  <si>
    <t>1404918783</t>
  </si>
  <si>
    <t>34</t>
  </si>
  <si>
    <t>763131716</t>
  </si>
  <si>
    <t>SDK podhled skrytý sokl</t>
  </si>
  <si>
    <t>m</t>
  </si>
  <si>
    <t>-332184210</t>
  </si>
  <si>
    <t>(3,78+10,83)*2</t>
  </si>
  <si>
    <t>79</t>
  </si>
  <si>
    <t>763135811</t>
  </si>
  <si>
    <t>Demontáž podhledu sádrokartonového kazetového na roštu viditelném</t>
  </si>
  <si>
    <t>1884861236</t>
  </si>
  <si>
    <t>prostor chodby - měřeno dwg</t>
  </si>
  <si>
    <t>12,35</t>
  </si>
  <si>
    <t>80</t>
  </si>
  <si>
    <t>763431001</t>
  </si>
  <si>
    <t>Montáž minerálního podhledu s vyjímatelnými panely vel. do 0,36 m2 na zavěšený viditelný rošt</t>
  </si>
  <si>
    <t>-109394272</t>
  </si>
  <si>
    <t>81</t>
  </si>
  <si>
    <t>590360890</t>
  </si>
  <si>
    <t>panel akustický, kazetový podhled 600x600x15mm - dle výběru investora</t>
  </si>
  <si>
    <t>934048091</t>
  </si>
  <si>
    <t>35</t>
  </si>
  <si>
    <t>998763301</t>
  </si>
  <si>
    <t>Přesun hmot tonážní pro sádrokartonové konstrukce v objektech v do 6 m</t>
  </si>
  <si>
    <t>-835543116</t>
  </si>
  <si>
    <t>71</t>
  </si>
  <si>
    <t>76600R001</t>
  </si>
  <si>
    <t>Dodávka a montáž nové recepce - dle návrhu architekta</t>
  </si>
  <si>
    <t>1369997521</t>
  </si>
  <si>
    <t>74</t>
  </si>
  <si>
    <t>766411821.1</t>
  </si>
  <si>
    <t>Demontáž truhlářského obložení stěn včetně zrcadel</t>
  </si>
  <si>
    <t>-1391806754</t>
  </si>
  <si>
    <t>1,895*2,825*2</t>
  </si>
  <si>
    <t>36</t>
  </si>
  <si>
    <t>76700R001</t>
  </si>
  <si>
    <t>Dodávka a montáž nájezdové rampy, sklon 6st., ohýbaný plech tl. 20mm, protiskluzné pásky</t>
  </si>
  <si>
    <t>277648129</t>
  </si>
  <si>
    <t>37</t>
  </si>
  <si>
    <t>76700R002</t>
  </si>
  <si>
    <t>Dodávka a montáž docházkový systém - turniket, včetně napojení na kotrolní systémy</t>
  </si>
  <si>
    <t>-95449194</t>
  </si>
  <si>
    <t>38</t>
  </si>
  <si>
    <t>767220510</t>
  </si>
  <si>
    <t>Montáž zábradlí schodišťového z profilové oceli na ocel konstrukci hmotnosti do 20 kg</t>
  </si>
  <si>
    <t>-1236781795</t>
  </si>
  <si>
    <t>39</t>
  </si>
  <si>
    <t>5531003</t>
  </si>
  <si>
    <t>zábradlí z ohýbané pásové oceli tl. 10mm, výška 900mm včetně kotvení</t>
  </si>
  <si>
    <t>-1377851815</t>
  </si>
  <si>
    <t>40</t>
  </si>
  <si>
    <t>767640224</t>
  </si>
  <si>
    <t>Montáž dveří vchodových dvoukřídlových s pevným bočním dílem a nadsvětlíkem</t>
  </si>
  <si>
    <t>1030137393</t>
  </si>
  <si>
    <t>41</t>
  </si>
  <si>
    <t>5531001</t>
  </si>
  <si>
    <t>dveře hliníkové vchodové dvoukřídlové s nadsvětlíkem a bočním dílem (900+900)x(3050+1000+200)mm (izolační trojsklo) včetně loga VoZP</t>
  </si>
  <si>
    <t>-1375548743</t>
  </si>
  <si>
    <t>42</t>
  </si>
  <si>
    <t>5531002</t>
  </si>
  <si>
    <t>dveře hliníkové vchodové dvoukřídlové s nadsvětlíkem a bočním dílem (910+890)x(3050+1000+200) mm (izolační trojsklo)</t>
  </si>
  <si>
    <t>184493803</t>
  </si>
  <si>
    <t>75</t>
  </si>
  <si>
    <t>767640311.1</t>
  </si>
  <si>
    <t>Montáž dveří hliníkových vnitřních jednokřídlových</t>
  </si>
  <si>
    <t>289559205</t>
  </si>
  <si>
    <t>76</t>
  </si>
  <si>
    <t>5531004</t>
  </si>
  <si>
    <t xml:space="preserve">dveře hliníkové jednokřídlové s nadsvětlíkem 800x(2000+825)mm (izolační dvojsklo) </t>
  </si>
  <si>
    <t>1506270033</t>
  </si>
  <si>
    <t>77</t>
  </si>
  <si>
    <t>767640322.1</t>
  </si>
  <si>
    <t>Montáž dveří hliníkových vnitřních dvoukřídlových</t>
  </si>
  <si>
    <t>553511519</t>
  </si>
  <si>
    <t>78</t>
  </si>
  <si>
    <t>5531005</t>
  </si>
  <si>
    <t>dveře hliníkové dvoukřídlové s nadsvětlíkem 1600x(2000+825) mm (izolační dvojsklo)</t>
  </si>
  <si>
    <t>-500546237</t>
  </si>
  <si>
    <t>43</t>
  </si>
  <si>
    <t>998767101</t>
  </si>
  <si>
    <t>Přesun hmot tonážní pro zámečnické konstrukce v objektech v do 6 m</t>
  </si>
  <si>
    <t>718226270</t>
  </si>
  <si>
    <t>44</t>
  </si>
  <si>
    <t>771273812</t>
  </si>
  <si>
    <t>Demontáž obkladů stupnic z dlaždic keramických lepených š do 350 mm</t>
  </si>
  <si>
    <t>382644905</t>
  </si>
  <si>
    <t>1,79*8</t>
  </si>
  <si>
    <t>1,155*8</t>
  </si>
  <si>
    <t>45</t>
  </si>
  <si>
    <t>771273832</t>
  </si>
  <si>
    <t>Demontáž obkladů podstupnic z dlaždic keramických lepených v do 250 mm</t>
  </si>
  <si>
    <t>-1274216513</t>
  </si>
  <si>
    <t>46</t>
  </si>
  <si>
    <t>771274123</t>
  </si>
  <si>
    <t>Montáž obkladů stupnic z dlaždic protiskluzných keramických flexibilní lepidlo š do 300 mm</t>
  </si>
  <si>
    <t>-1572851573</t>
  </si>
  <si>
    <t>1,79*9</t>
  </si>
  <si>
    <t>47</t>
  </si>
  <si>
    <t>5971001</t>
  </si>
  <si>
    <t>dlaždice keramické Archtiles Ragno Jerusalem Avorio 60x60 cm</t>
  </si>
  <si>
    <t>1970355369</t>
  </si>
  <si>
    <t>1,79*0,29*9</t>
  </si>
  <si>
    <t>1,155*0,29*8</t>
  </si>
  <si>
    <t>48</t>
  </si>
  <si>
    <t>771274242</t>
  </si>
  <si>
    <t>Montáž obkladů podstupnic z dlaždic protiskluzných keramických flexibilní lepidlo v do 200 mm</t>
  </si>
  <si>
    <t>579779142</t>
  </si>
  <si>
    <t>49</t>
  </si>
  <si>
    <t>-1713058352</t>
  </si>
  <si>
    <t>1,79*0,159*9</t>
  </si>
  <si>
    <t>1,155*0,159*8</t>
  </si>
  <si>
    <t>50</t>
  </si>
  <si>
    <t>771571810</t>
  </si>
  <si>
    <t>Demontáž podlah z dlaždic keramických kladených do malty</t>
  </si>
  <si>
    <t>-313877011</t>
  </si>
  <si>
    <t>51</t>
  </si>
  <si>
    <t>771574153</t>
  </si>
  <si>
    <t>Montáž podlah keramických velkoformátových lepených rozlivovým lepidlem přes 2 do 4 ks/ m2</t>
  </si>
  <si>
    <t>-1624008663</t>
  </si>
  <si>
    <t>52</t>
  </si>
  <si>
    <t>-425393659</t>
  </si>
  <si>
    <t>53</t>
  </si>
  <si>
    <t>771591111</t>
  </si>
  <si>
    <t>Podlahy penetrace podkladu</t>
  </si>
  <si>
    <t>1666080303</t>
  </si>
  <si>
    <t>"podlaha" 39,686</t>
  </si>
  <si>
    <t>"schodiště1" 1,79*0,29*9+1,79*0,159*9</t>
  </si>
  <si>
    <t>"schodiště2" 1,155*0,29*8+1,155*0,159*8</t>
  </si>
  <si>
    <t>54</t>
  </si>
  <si>
    <t>998771101</t>
  </si>
  <si>
    <t>Přesun hmot tonážní pro podlahy z dlaždic v objektech v do 6 m</t>
  </si>
  <si>
    <t>-1784395678</t>
  </si>
  <si>
    <t>55</t>
  </si>
  <si>
    <t>781474152</t>
  </si>
  <si>
    <t>Montáž obkladů vnitřních keramických velkoformátových do 2 ks/m2 lepených flexibilním lepidlem</t>
  </si>
  <si>
    <t>-1153096179</t>
  </si>
  <si>
    <t>stěny</t>
  </si>
  <si>
    <t>10,83*4,25*2</t>
  </si>
  <si>
    <t>3,78*4,25*2</t>
  </si>
  <si>
    <t>odpočty</t>
  </si>
  <si>
    <t>-(1,79*(2,825+0,158*2))</t>
  </si>
  <si>
    <t>-(1,155*4,25)</t>
  </si>
  <si>
    <t>-(2,8*4,25)</t>
  </si>
  <si>
    <t>-(2,92*4,25)</t>
  </si>
  <si>
    <t>56</t>
  </si>
  <si>
    <t>5971002</t>
  </si>
  <si>
    <t>obkládačky keramické Archtiles Ragno Jerusalem Avorio 60x120 cm</t>
  </si>
  <si>
    <t>1970569015</t>
  </si>
  <si>
    <t>57</t>
  </si>
  <si>
    <t>781494111</t>
  </si>
  <si>
    <t>Plastové profily rohové lepené flexibilním lepidlem</t>
  </si>
  <si>
    <t>-295348959</t>
  </si>
  <si>
    <t>4,25*8</t>
  </si>
  <si>
    <t>58</t>
  </si>
  <si>
    <t>781495111</t>
  </si>
  <si>
    <t>Penetrace podkladu vnitřních obkladů</t>
  </si>
  <si>
    <t>47312257</t>
  </si>
  <si>
    <t>59</t>
  </si>
  <si>
    <t>998781101</t>
  </si>
  <si>
    <t>Přesun hmot tonážní pro obklady keramické v objektech v do 6 m</t>
  </si>
  <si>
    <t>719412646</t>
  </si>
  <si>
    <t>60</t>
  </si>
  <si>
    <t>784171101</t>
  </si>
  <si>
    <t>Zakrytí vnitřních podlah včetně pozdějšího odkrytí</t>
  </si>
  <si>
    <t>236619146</t>
  </si>
  <si>
    <t>61</t>
  </si>
  <si>
    <t>581248440</t>
  </si>
  <si>
    <t>fólie pro malířské potřeby zakrývací, PG 4021-20, 25µ,  4 x 5 m</t>
  </si>
  <si>
    <t>2065415585</t>
  </si>
  <si>
    <t>62</t>
  </si>
  <si>
    <t>784171113</t>
  </si>
  <si>
    <t>Zakrytí vnitřních ploch stěn v místnostech výšky do 5,00 m</t>
  </si>
  <si>
    <t>-792229526</t>
  </si>
  <si>
    <t>63</t>
  </si>
  <si>
    <t>581248420</t>
  </si>
  <si>
    <t>fólie pro malířské potřeby zakrývací, PG 4020-20, 7µ,  4 x 5 m</t>
  </si>
  <si>
    <t>2092362729</t>
  </si>
  <si>
    <t>64</t>
  </si>
  <si>
    <t>784171123</t>
  </si>
  <si>
    <t>Zakrytí vnitřních ploch  konstrukcí nebo prvků  v místnostech výšky do 5,00 m</t>
  </si>
  <si>
    <t>1564829116</t>
  </si>
  <si>
    <t>65</t>
  </si>
  <si>
    <t>397851851</t>
  </si>
  <si>
    <t>66</t>
  </si>
  <si>
    <t>784211003</t>
  </si>
  <si>
    <t>Jednonásobné bílé malby ze směsí za mokra výborně otěruvzdorných v místnostech výšky do 5,00 m</t>
  </si>
  <si>
    <t>308379902</t>
  </si>
  <si>
    <t>40,937+14,86</t>
  </si>
  <si>
    <t>67</t>
  </si>
  <si>
    <t>011002000</t>
  </si>
  <si>
    <t xml:space="preserve">Průzkumné práce - sondy </t>
  </si>
  <si>
    <t>1024</t>
  </si>
  <si>
    <t>-798997314</t>
  </si>
  <si>
    <t>68</t>
  </si>
  <si>
    <t>045002000</t>
  </si>
  <si>
    <t>Kompletační a koordinační činnost</t>
  </si>
  <si>
    <t>2073892728</t>
  </si>
  <si>
    <t>69</t>
  </si>
  <si>
    <t>065002000</t>
  </si>
  <si>
    <t>Mimostaveništní doprava materiálů</t>
  </si>
  <si>
    <t>-1054719820</t>
  </si>
  <si>
    <t>70</t>
  </si>
  <si>
    <t>071002000</t>
  </si>
  <si>
    <t>Provoz investora, třetích osob</t>
  </si>
  <si>
    <t>373649668</t>
  </si>
  <si>
    <t>VP - Vícepráce</t>
  </si>
  <si>
    <t>PN</t>
  </si>
  <si>
    <t>Objekt:</t>
  </si>
  <si>
    <t>01 - Elektroinstalace</t>
  </si>
  <si>
    <t>D1 - Osvětlení, vytápění</t>
  </si>
  <si>
    <t>D2 - Tlačítka a zásuvky</t>
  </si>
  <si>
    <t>D3 - Úložný materiál</t>
  </si>
  <si>
    <t>D4 - Kabely a vodiče</t>
  </si>
  <si>
    <t>D5 - Rozvaděče</t>
  </si>
  <si>
    <t>D6 - Ostatní</t>
  </si>
  <si>
    <t>Pol1</t>
  </si>
  <si>
    <t>Svítidlo bodové</t>
  </si>
  <si>
    <t>ks</t>
  </si>
  <si>
    <t>Pol2</t>
  </si>
  <si>
    <t>Svítidlo směrové</t>
  </si>
  <si>
    <t>Pol3</t>
  </si>
  <si>
    <t>Svítidlo nouzové</t>
  </si>
  <si>
    <t>Pol4</t>
  </si>
  <si>
    <t>LED pásek</t>
  </si>
  <si>
    <t>Pol5</t>
  </si>
  <si>
    <t>Hliníkový profil pro LED pásek</t>
  </si>
  <si>
    <t>Pol6</t>
  </si>
  <si>
    <t>Koncovka hliníkového profilu</t>
  </si>
  <si>
    <t>Pol7</t>
  </si>
  <si>
    <t>Napájecí zdroj</t>
  </si>
  <si>
    <t>Pol8</t>
  </si>
  <si>
    <t>Sálavý panel</t>
  </si>
  <si>
    <t>Pol49</t>
  </si>
  <si>
    <t>Svítidlo - panel 60x60 45W stříbrný do podhledu</t>
  </si>
  <si>
    <t>-1413033889</t>
  </si>
  <si>
    <t>Pol9</t>
  </si>
  <si>
    <t>Spínač řazení č.1</t>
  </si>
  <si>
    <t>Pol10</t>
  </si>
  <si>
    <t>Spínač dvojitý řazení č.5</t>
  </si>
  <si>
    <t>Pol11</t>
  </si>
  <si>
    <t>Přepínač řazení č.6</t>
  </si>
  <si>
    <t>Pol12</t>
  </si>
  <si>
    <t>Přepínač dvojitý řazení č.6+6</t>
  </si>
  <si>
    <t>Pol13</t>
  </si>
  <si>
    <t>Spínač dvoupólový se signalizační doutnavkou</t>
  </si>
  <si>
    <t>Pol14</t>
  </si>
  <si>
    <t>Kryt spínače s průzorem</t>
  </si>
  <si>
    <t>Pol15</t>
  </si>
  <si>
    <t>Kryt spínače jednoduchý</t>
  </si>
  <si>
    <t>Pol16</t>
  </si>
  <si>
    <t>Kryt spínače dvojitý</t>
  </si>
  <si>
    <t>Pol17</t>
  </si>
  <si>
    <t>Rámeček jednonásobný</t>
  </si>
  <si>
    <t>Pol18</t>
  </si>
  <si>
    <t>Rámeček pětinásobný</t>
  </si>
  <si>
    <t>Pol19</t>
  </si>
  <si>
    <t>Zásuvka jednonásobná s clonkami</t>
  </si>
  <si>
    <t>Pol20</t>
  </si>
  <si>
    <t>Kabelový vývod</t>
  </si>
  <si>
    <t>Pol21</t>
  </si>
  <si>
    <t>Podlahová zásuvka</t>
  </si>
  <si>
    <t>Pol22</t>
  </si>
  <si>
    <t>Přístrojový blok s nosičem modulů</t>
  </si>
  <si>
    <t>Pol23</t>
  </si>
  <si>
    <t>Instalační krabice do betonové podlahy</t>
  </si>
  <si>
    <t>Pol24</t>
  </si>
  <si>
    <t>Zásuvka 230V jednoduchá</t>
  </si>
  <si>
    <t>Pol25</t>
  </si>
  <si>
    <t>Datová zásuvka 2xRJ45, cat5e</t>
  </si>
  <si>
    <t>Pol26</t>
  </si>
  <si>
    <t>Pol27</t>
  </si>
  <si>
    <t>Zaslepovací kryt 1 modul</t>
  </si>
  <si>
    <t>Pol28</t>
  </si>
  <si>
    <t>Bernard svorka</t>
  </si>
  <si>
    <t>Pol29</t>
  </si>
  <si>
    <t>Svorky a doplňkový materiál k instalačním přístrojům</t>
  </si>
  <si>
    <t>kpl</t>
  </si>
  <si>
    <t>Pol30</t>
  </si>
  <si>
    <t>Elektroinstalační trubka ?20</t>
  </si>
  <si>
    <t>Pol31</t>
  </si>
  <si>
    <t>Elektroinstalační trubka ?25</t>
  </si>
  <si>
    <t>Pol32</t>
  </si>
  <si>
    <t>Instalační krabice univerzální</t>
  </si>
  <si>
    <t>Pol33</t>
  </si>
  <si>
    <t>Instalační krabice přístrojová</t>
  </si>
  <si>
    <t>Pol34</t>
  </si>
  <si>
    <t>Doplňkový instalační materiál</t>
  </si>
  <si>
    <t>Pol35</t>
  </si>
  <si>
    <t>CYKY-J 3x1,5</t>
  </si>
  <si>
    <t>Pol36</t>
  </si>
  <si>
    <t>CYKY-O 3x1,5</t>
  </si>
  <si>
    <t>Pol37</t>
  </si>
  <si>
    <t>CYKY-J 3x2,5</t>
  </si>
  <si>
    <t>Pol38</t>
  </si>
  <si>
    <t>CY 2,5 zž</t>
  </si>
  <si>
    <t>Pol39</t>
  </si>
  <si>
    <t>CY 6 zž</t>
  </si>
  <si>
    <t>Pol40</t>
  </si>
  <si>
    <t>UTP Cat5e</t>
  </si>
  <si>
    <t>Pol41</t>
  </si>
  <si>
    <t>Jistič charakteristika B, 1-pól, 6A, PFL6</t>
  </si>
  <si>
    <t>82</t>
  </si>
  <si>
    <t>Pol42</t>
  </si>
  <si>
    <t>Jistič charakteristika B, 1-pól, 10A, PFL6</t>
  </si>
  <si>
    <t>84</t>
  </si>
  <si>
    <t>Pol43</t>
  </si>
  <si>
    <t>Jistič charakteristika B, 1-pól, 16A, PFL6</t>
  </si>
  <si>
    <t>86</t>
  </si>
  <si>
    <t>Pol44</t>
  </si>
  <si>
    <t>Proudový chránič 25A 2-pól 30ms, PFL6</t>
  </si>
  <si>
    <t>88</t>
  </si>
  <si>
    <t>Pol45</t>
  </si>
  <si>
    <t>Doplňkový materiál do rozvaděče</t>
  </si>
  <si>
    <t>90</t>
  </si>
  <si>
    <t>Pol46</t>
  </si>
  <si>
    <t>Montáž</t>
  </si>
  <si>
    <t>92</t>
  </si>
  <si>
    <t>Pol47</t>
  </si>
  <si>
    <t>Revize</t>
  </si>
  <si>
    <t>94</t>
  </si>
  <si>
    <t>Pol48</t>
  </si>
  <si>
    <t>Demontáž a opětovná montáž čidla a nouzového osvětlení - kazetový podhled</t>
  </si>
  <si>
    <t>-2040563981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</si>
</sst>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7" fillId="0" borderId="0" xfId="0" applyFont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Border="1" applyAlignment="1">
      <alignment vertical="center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" fontId="23" fillId="0" borderId="18" xfId="0" applyNumberFormat="1" applyFont="1" applyBorder="1" applyAlignment="1">
      <alignment vertical="center"/>
    </xf>
    <xf numFmtId="0" fontId="26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5" fillId="0" borderId="25" xfId="0" applyFont="1" applyBorder="1" applyAlignment="1" applyProtection="1">
      <alignment horizontal="center" vertical="center"/>
      <protection locked="0"/>
    </xf>
    <xf numFmtId="49" fontId="35" fillId="0" borderId="25" xfId="0" applyNumberFormat="1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167" fontId="35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4" fontId="21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6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vertical="center"/>
    </xf>
    <xf numFmtId="4" fontId="26" fillId="6" borderId="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2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/>
    <xf numFmtId="4" fontId="32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35" fillId="0" borderId="25" xfId="0" applyFont="1" applyBorder="1" applyAlignment="1" applyProtection="1">
      <alignment horizontal="left" vertical="center" wrapText="1"/>
      <protection locked="0"/>
    </xf>
    <xf numFmtId="4" fontId="35" fillId="4" borderId="25" xfId="0" applyNumberFormat="1" applyFont="1" applyFill="1" applyBorder="1" applyAlignment="1" applyProtection="1">
      <alignment vertical="center"/>
      <protection locked="0"/>
    </xf>
    <xf numFmtId="4" fontId="35" fillId="0" borderId="25" xfId="0" applyNumberFormat="1" applyFont="1" applyBorder="1" applyAlignment="1" applyProtection="1">
      <alignment vertical="center"/>
      <protection locked="0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>
      <alignment vertical="center"/>
    </xf>
    <xf numFmtId="4" fontId="26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0" fontId="14" fillId="2" borderId="0" xfId="1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4" fontId="5" fillId="0" borderId="17" xfId="0" applyNumberFormat="1" applyFont="1" applyBorder="1" applyAlignment="1"/>
    <xf numFmtId="4" fontId="5" fillId="0" borderId="17" xfId="0" applyNumberFormat="1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tabSelected="1" workbookViewId="0">
      <pane ySplit="1" topLeftCell="A2" activePane="bottomLeft" state="frozen"/>
      <selection pane="bottomLeft"/>
    </sheetView>
  </sheetViews>
  <sheetFormatPr defaultRowHeight="15.6"/>
  <cols>
    <col min="1" max="1" width="7.140625" customWidth="1"/>
    <col min="2" max="2" width="1.42578125" customWidth="1"/>
    <col min="3" max="3" width="3.5703125" customWidth="1"/>
    <col min="4" max="33" width="2.140625" customWidth="1"/>
    <col min="34" max="34" width="2.85546875" customWidth="1"/>
    <col min="35" max="37" width="2.140625" customWidth="1"/>
    <col min="38" max="38" width="7.140625" customWidth="1"/>
    <col min="39" max="39" width="2.85546875" customWidth="1"/>
    <col min="40" max="40" width="11.42578125" customWidth="1"/>
    <col min="41" max="41" width="6.42578125" customWidth="1"/>
    <col min="42" max="42" width="3.5703125" customWidth="1"/>
    <col min="43" max="43" width="1.42578125" customWidth="1"/>
    <col min="44" max="44" width="11.7109375" customWidth="1"/>
    <col min="45" max="46" width="22.140625" hidden="1" customWidth="1"/>
    <col min="47" max="47" width="21.42578125" hidden="1" customWidth="1"/>
    <col min="48" max="52" width="18.5703125" hidden="1" customWidth="1"/>
    <col min="53" max="53" width="16.42578125" hidden="1" customWidth="1"/>
    <col min="54" max="54" width="21.42578125" hidden="1" customWidth="1"/>
    <col min="55" max="56" width="16.42578125" hidden="1" customWidth="1"/>
    <col min="57" max="57" width="57" customWidth="1"/>
    <col min="71" max="89" width="9.140625" hidden="1"/>
  </cols>
  <sheetData>
    <row r="1" spans="1:73" ht="21.3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R2" s="245" t="s">
        <v>8</v>
      </c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S2" s="21" t="s">
        <v>9</v>
      </c>
      <c r="BT2" s="21" t="s">
        <v>10</v>
      </c>
    </row>
    <row r="3" spans="1:73" ht="6.9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11</v>
      </c>
    </row>
    <row r="4" spans="1:73" ht="36.9" customHeight="1">
      <c r="B4" s="25"/>
      <c r="C4" s="204" t="s">
        <v>12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6"/>
      <c r="AS4" s="20" t="s">
        <v>13</v>
      </c>
      <c r="BE4" s="27" t="s">
        <v>14</v>
      </c>
      <c r="BS4" s="21" t="s">
        <v>15</v>
      </c>
    </row>
    <row r="5" spans="1:73" ht="14.4" customHeight="1">
      <c r="B5" s="25"/>
      <c r="C5" s="28"/>
      <c r="D5" s="29" t="s">
        <v>16</v>
      </c>
      <c r="E5" s="28"/>
      <c r="F5" s="28"/>
      <c r="G5" s="28"/>
      <c r="H5" s="28"/>
      <c r="I5" s="28"/>
      <c r="J5" s="28"/>
      <c r="K5" s="208" t="s">
        <v>17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8"/>
      <c r="AQ5" s="26"/>
      <c r="BE5" s="206" t="s">
        <v>18</v>
      </c>
      <c r="BS5" s="21" t="s">
        <v>9</v>
      </c>
    </row>
    <row r="6" spans="1:73" ht="36.9" customHeight="1">
      <c r="B6" s="25"/>
      <c r="C6" s="28"/>
      <c r="D6" s="31" t="s">
        <v>19</v>
      </c>
      <c r="E6" s="28"/>
      <c r="F6" s="28"/>
      <c r="G6" s="28"/>
      <c r="H6" s="28"/>
      <c r="I6" s="28"/>
      <c r="J6" s="28"/>
      <c r="K6" s="210" t="s">
        <v>20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8"/>
      <c r="AQ6" s="26"/>
      <c r="BE6" s="207"/>
      <c r="BS6" s="21" t="s">
        <v>9</v>
      </c>
    </row>
    <row r="7" spans="1:73" ht="14.4" customHeight="1">
      <c r="B7" s="25"/>
      <c r="C7" s="28"/>
      <c r="D7" s="32" t="s">
        <v>21</v>
      </c>
      <c r="E7" s="28"/>
      <c r="F7" s="28"/>
      <c r="G7" s="28"/>
      <c r="H7" s="28"/>
      <c r="I7" s="28"/>
      <c r="J7" s="28"/>
      <c r="K7" s="30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22</v>
      </c>
      <c r="AL7" s="28"/>
      <c r="AM7" s="28"/>
      <c r="AN7" s="30" t="s">
        <v>5</v>
      </c>
      <c r="AO7" s="28"/>
      <c r="AP7" s="28"/>
      <c r="AQ7" s="26"/>
      <c r="BE7" s="207"/>
      <c r="BS7" s="21" t="s">
        <v>9</v>
      </c>
    </row>
    <row r="8" spans="1:73" ht="14.4" customHeight="1">
      <c r="B8" s="25"/>
      <c r="C8" s="28"/>
      <c r="D8" s="32" t="s">
        <v>23</v>
      </c>
      <c r="E8" s="28"/>
      <c r="F8" s="28"/>
      <c r="G8" s="28"/>
      <c r="H8" s="28"/>
      <c r="I8" s="28"/>
      <c r="J8" s="28"/>
      <c r="K8" s="30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25</v>
      </c>
      <c r="AL8" s="28"/>
      <c r="AM8" s="28"/>
      <c r="AN8" s="33" t="s">
        <v>26</v>
      </c>
      <c r="AO8" s="28"/>
      <c r="AP8" s="28"/>
      <c r="AQ8" s="26"/>
      <c r="BE8" s="207"/>
      <c r="BS8" s="21" t="s">
        <v>9</v>
      </c>
    </row>
    <row r="9" spans="1:73" ht="14.4" customHeight="1">
      <c r="B9" s="2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6"/>
      <c r="BE9" s="207"/>
      <c r="BS9" s="21" t="s">
        <v>9</v>
      </c>
    </row>
    <row r="10" spans="1:73" ht="14.4" customHeight="1">
      <c r="B10" s="25"/>
      <c r="C10" s="28"/>
      <c r="D10" s="32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28</v>
      </c>
      <c r="AL10" s="28"/>
      <c r="AM10" s="28"/>
      <c r="AN10" s="30" t="s">
        <v>5</v>
      </c>
      <c r="AO10" s="28"/>
      <c r="AP10" s="28"/>
      <c r="AQ10" s="26"/>
      <c r="BE10" s="207"/>
      <c r="BS10" s="21" t="s">
        <v>9</v>
      </c>
    </row>
    <row r="11" spans="1:73" ht="18.45" customHeight="1">
      <c r="B11" s="25"/>
      <c r="C11" s="28"/>
      <c r="D11" s="28"/>
      <c r="E11" s="30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30</v>
      </c>
      <c r="AL11" s="28"/>
      <c r="AM11" s="28"/>
      <c r="AN11" s="30" t="s">
        <v>5</v>
      </c>
      <c r="AO11" s="28"/>
      <c r="AP11" s="28"/>
      <c r="AQ11" s="26"/>
      <c r="BE11" s="207"/>
      <c r="BS11" s="21" t="s">
        <v>9</v>
      </c>
    </row>
    <row r="12" spans="1:73" ht="6.9" customHeight="1">
      <c r="B12" s="25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6"/>
      <c r="BE12" s="207"/>
      <c r="BS12" s="21" t="s">
        <v>9</v>
      </c>
    </row>
    <row r="13" spans="1:73" ht="14.4" customHeight="1">
      <c r="B13" s="25"/>
      <c r="C13" s="28"/>
      <c r="D13" s="32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28</v>
      </c>
      <c r="AL13" s="28"/>
      <c r="AM13" s="28"/>
      <c r="AN13" s="34" t="s">
        <v>32</v>
      </c>
      <c r="AO13" s="28"/>
      <c r="AP13" s="28"/>
      <c r="AQ13" s="26"/>
      <c r="BE13" s="207"/>
      <c r="BS13" s="21" t="s">
        <v>9</v>
      </c>
    </row>
    <row r="14" spans="1:73" ht="13.2">
      <c r="B14" s="25"/>
      <c r="C14" s="28"/>
      <c r="D14" s="28"/>
      <c r="E14" s="211" t="s">
        <v>32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32" t="s">
        <v>30</v>
      </c>
      <c r="AL14" s="28"/>
      <c r="AM14" s="28"/>
      <c r="AN14" s="34" t="s">
        <v>32</v>
      </c>
      <c r="AO14" s="28"/>
      <c r="AP14" s="28"/>
      <c r="AQ14" s="26"/>
      <c r="BE14" s="207"/>
      <c r="BS14" s="21" t="s">
        <v>9</v>
      </c>
    </row>
    <row r="15" spans="1:73" ht="6.9" customHeight="1">
      <c r="B15" s="25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6"/>
      <c r="BE15" s="207"/>
      <c r="BS15" s="21" t="s">
        <v>6</v>
      </c>
    </row>
    <row r="16" spans="1:73" ht="14.4" customHeight="1">
      <c r="B16" s="25"/>
      <c r="C16" s="28"/>
      <c r="D16" s="32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28</v>
      </c>
      <c r="AL16" s="28"/>
      <c r="AM16" s="28"/>
      <c r="AN16" s="30" t="s">
        <v>34</v>
      </c>
      <c r="AO16" s="28"/>
      <c r="AP16" s="28"/>
      <c r="AQ16" s="26"/>
      <c r="BE16" s="207"/>
      <c r="BS16" s="21" t="s">
        <v>6</v>
      </c>
    </row>
    <row r="17" spans="2:71" ht="18.45" customHeight="1">
      <c r="B17" s="25"/>
      <c r="C17" s="28"/>
      <c r="D17" s="28"/>
      <c r="E17" s="30" t="s">
        <v>35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30</v>
      </c>
      <c r="AL17" s="28"/>
      <c r="AM17" s="28"/>
      <c r="AN17" s="30" t="s">
        <v>36</v>
      </c>
      <c r="AO17" s="28"/>
      <c r="AP17" s="28"/>
      <c r="AQ17" s="26"/>
      <c r="BE17" s="207"/>
      <c r="BS17" s="21" t="s">
        <v>37</v>
      </c>
    </row>
    <row r="18" spans="2:71" ht="6.9" customHeight="1">
      <c r="B18" s="25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6"/>
      <c r="BE18" s="207"/>
      <c r="BS18" s="21" t="s">
        <v>9</v>
      </c>
    </row>
    <row r="19" spans="2:71" ht="14.4" customHeight="1">
      <c r="B19" s="25"/>
      <c r="C19" s="28"/>
      <c r="D19" s="32" t="s">
        <v>38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28</v>
      </c>
      <c r="AL19" s="28"/>
      <c r="AM19" s="28"/>
      <c r="AN19" s="30" t="s">
        <v>5</v>
      </c>
      <c r="AO19" s="28"/>
      <c r="AP19" s="28"/>
      <c r="AQ19" s="26"/>
      <c r="BE19" s="207"/>
      <c r="BS19" s="21" t="s">
        <v>9</v>
      </c>
    </row>
    <row r="20" spans="2:71" ht="18.45" customHeight="1">
      <c r="B20" s="25"/>
      <c r="C20" s="28"/>
      <c r="D20" s="28"/>
      <c r="E20" s="30" t="s">
        <v>39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30</v>
      </c>
      <c r="AL20" s="28"/>
      <c r="AM20" s="28"/>
      <c r="AN20" s="30" t="s">
        <v>5</v>
      </c>
      <c r="AO20" s="28"/>
      <c r="AP20" s="28"/>
      <c r="AQ20" s="26"/>
      <c r="BE20" s="207"/>
    </row>
    <row r="21" spans="2:71" ht="6.9" customHeight="1">
      <c r="B21" s="2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6"/>
      <c r="BE21" s="207"/>
    </row>
    <row r="22" spans="2:71" ht="13.2">
      <c r="B22" s="25"/>
      <c r="C22" s="28"/>
      <c r="D22" s="32" t="s">
        <v>40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6"/>
      <c r="BE22" s="207"/>
    </row>
    <row r="23" spans="2:71" ht="14.4" customHeight="1">
      <c r="B23" s="25"/>
      <c r="C23" s="28"/>
      <c r="D23" s="28"/>
      <c r="E23" s="213" t="s">
        <v>5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8"/>
      <c r="AP23" s="28"/>
      <c r="AQ23" s="26"/>
      <c r="BE23" s="207"/>
    </row>
    <row r="24" spans="2:71" ht="6.9" customHeight="1">
      <c r="B24" s="25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6"/>
      <c r="BE24" s="207"/>
    </row>
    <row r="25" spans="2:71" ht="6.9" customHeight="1">
      <c r="B25" s="25"/>
      <c r="C25" s="28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8"/>
      <c r="AQ25" s="26"/>
      <c r="BE25" s="207"/>
    </row>
    <row r="26" spans="2:71" ht="14.4" customHeight="1">
      <c r="B26" s="25"/>
      <c r="C26" s="28"/>
      <c r="D26" s="36" t="s">
        <v>41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14">
        <f>ROUND(AG87,2)</f>
        <v>0</v>
      </c>
      <c r="AL26" s="209"/>
      <c r="AM26" s="209"/>
      <c r="AN26" s="209"/>
      <c r="AO26" s="209"/>
      <c r="AP26" s="28"/>
      <c r="AQ26" s="26"/>
      <c r="BE26" s="207"/>
    </row>
    <row r="27" spans="2:71" ht="14.4" customHeight="1">
      <c r="B27" s="25"/>
      <c r="C27" s="28"/>
      <c r="D27" s="36" t="s">
        <v>42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14">
        <f>ROUND(AG91,2)</f>
        <v>0</v>
      </c>
      <c r="AL27" s="214"/>
      <c r="AM27" s="214"/>
      <c r="AN27" s="214"/>
      <c r="AO27" s="214"/>
      <c r="AP27" s="28"/>
      <c r="AQ27" s="26"/>
      <c r="BE27" s="207"/>
    </row>
    <row r="28" spans="2:71" s="1" customFormat="1" ht="6.9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9"/>
      <c r="BE28" s="207"/>
    </row>
    <row r="29" spans="2:71" s="1" customFormat="1" ht="25.95" customHeight="1">
      <c r="B29" s="37"/>
      <c r="C29" s="38"/>
      <c r="D29" s="40" t="s">
        <v>43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215">
        <f>ROUND(AK26+AK27,2)</f>
        <v>0</v>
      </c>
      <c r="AL29" s="216"/>
      <c r="AM29" s="216"/>
      <c r="AN29" s="216"/>
      <c r="AO29" s="216"/>
      <c r="AP29" s="38"/>
      <c r="AQ29" s="39"/>
      <c r="BE29" s="207"/>
    </row>
    <row r="30" spans="2:71" s="1" customFormat="1" ht="6.9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9"/>
      <c r="BE30" s="207"/>
    </row>
    <row r="31" spans="2:71" s="2" customFormat="1" ht="14.4" customHeight="1">
      <c r="B31" s="42"/>
      <c r="C31" s="43"/>
      <c r="D31" s="44" t="s">
        <v>44</v>
      </c>
      <c r="E31" s="43"/>
      <c r="F31" s="44" t="s">
        <v>45</v>
      </c>
      <c r="G31" s="43"/>
      <c r="H31" s="43"/>
      <c r="I31" s="43"/>
      <c r="J31" s="43"/>
      <c r="K31" s="43"/>
      <c r="L31" s="217">
        <v>0.21</v>
      </c>
      <c r="M31" s="218"/>
      <c r="N31" s="218"/>
      <c r="O31" s="218"/>
      <c r="P31" s="43"/>
      <c r="Q31" s="43"/>
      <c r="R31" s="43"/>
      <c r="S31" s="43"/>
      <c r="T31" s="46" t="s">
        <v>46</v>
      </c>
      <c r="U31" s="43"/>
      <c r="V31" s="43"/>
      <c r="W31" s="219">
        <f>ROUND(AZ87+SUM(CD92:CD96),2)</f>
        <v>0</v>
      </c>
      <c r="X31" s="218"/>
      <c r="Y31" s="218"/>
      <c r="Z31" s="218"/>
      <c r="AA31" s="218"/>
      <c r="AB31" s="218"/>
      <c r="AC31" s="218"/>
      <c r="AD31" s="218"/>
      <c r="AE31" s="218"/>
      <c r="AF31" s="43"/>
      <c r="AG31" s="43"/>
      <c r="AH31" s="43"/>
      <c r="AI31" s="43"/>
      <c r="AJ31" s="43"/>
      <c r="AK31" s="219">
        <f>ROUND(AV87+SUM(BY92:BY96),2)</f>
        <v>0</v>
      </c>
      <c r="AL31" s="218"/>
      <c r="AM31" s="218"/>
      <c r="AN31" s="218"/>
      <c r="AO31" s="218"/>
      <c r="AP31" s="43"/>
      <c r="AQ31" s="47"/>
      <c r="BE31" s="207"/>
    </row>
    <row r="32" spans="2:71" s="2" customFormat="1" ht="14.4" customHeight="1">
      <c r="B32" s="42"/>
      <c r="C32" s="43"/>
      <c r="D32" s="43"/>
      <c r="E32" s="43"/>
      <c r="F32" s="44" t="s">
        <v>47</v>
      </c>
      <c r="G32" s="43"/>
      <c r="H32" s="43"/>
      <c r="I32" s="43"/>
      <c r="J32" s="43"/>
      <c r="K32" s="43"/>
      <c r="L32" s="217">
        <v>0.15</v>
      </c>
      <c r="M32" s="218"/>
      <c r="N32" s="218"/>
      <c r="O32" s="218"/>
      <c r="P32" s="43"/>
      <c r="Q32" s="43"/>
      <c r="R32" s="43"/>
      <c r="S32" s="43"/>
      <c r="T32" s="46" t="s">
        <v>46</v>
      </c>
      <c r="U32" s="43"/>
      <c r="V32" s="43"/>
      <c r="W32" s="219">
        <f>ROUND(BA87+SUM(CE92:CE96),2)</f>
        <v>0</v>
      </c>
      <c r="X32" s="218"/>
      <c r="Y32" s="218"/>
      <c r="Z32" s="218"/>
      <c r="AA32" s="218"/>
      <c r="AB32" s="218"/>
      <c r="AC32" s="218"/>
      <c r="AD32" s="218"/>
      <c r="AE32" s="218"/>
      <c r="AF32" s="43"/>
      <c r="AG32" s="43"/>
      <c r="AH32" s="43"/>
      <c r="AI32" s="43"/>
      <c r="AJ32" s="43"/>
      <c r="AK32" s="219">
        <f>ROUND(AW87+SUM(BZ92:BZ96),2)</f>
        <v>0</v>
      </c>
      <c r="AL32" s="218"/>
      <c r="AM32" s="218"/>
      <c r="AN32" s="218"/>
      <c r="AO32" s="218"/>
      <c r="AP32" s="43"/>
      <c r="AQ32" s="47"/>
      <c r="BE32" s="207"/>
    </row>
    <row r="33" spans="2:57" s="2" customFormat="1" ht="14.4" hidden="1" customHeight="1">
      <c r="B33" s="42"/>
      <c r="C33" s="43"/>
      <c r="D33" s="43"/>
      <c r="E33" s="43"/>
      <c r="F33" s="44" t="s">
        <v>48</v>
      </c>
      <c r="G33" s="43"/>
      <c r="H33" s="43"/>
      <c r="I33" s="43"/>
      <c r="J33" s="43"/>
      <c r="K33" s="43"/>
      <c r="L33" s="217">
        <v>0.21</v>
      </c>
      <c r="M33" s="218"/>
      <c r="N33" s="218"/>
      <c r="O33" s="218"/>
      <c r="P33" s="43"/>
      <c r="Q33" s="43"/>
      <c r="R33" s="43"/>
      <c r="S33" s="43"/>
      <c r="T33" s="46" t="s">
        <v>46</v>
      </c>
      <c r="U33" s="43"/>
      <c r="V33" s="43"/>
      <c r="W33" s="219">
        <f>ROUND(BB87+SUM(CF92:CF96),2)</f>
        <v>0</v>
      </c>
      <c r="X33" s="218"/>
      <c r="Y33" s="218"/>
      <c r="Z33" s="218"/>
      <c r="AA33" s="218"/>
      <c r="AB33" s="218"/>
      <c r="AC33" s="218"/>
      <c r="AD33" s="218"/>
      <c r="AE33" s="218"/>
      <c r="AF33" s="43"/>
      <c r="AG33" s="43"/>
      <c r="AH33" s="43"/>
      <c r="AI33" s="43"/>
      <c r="AJ33" s="43"/>
      <c r="AK33" s="219">
        <v>0</v>
      </c>
      <c r="AL33" s="218"/>
      <c r="AM33" s="218"/>
      <c r="AN33" s="218"/>
      <c r="AO33" s="218"/>
      <c r="AP33" s="43"/>
      <c r="AQ33" s="47"/>
      <c r="BE33" s="207"/>
    </row>
    <row r="34" spans="2:57" s="2" customFormat="1" ht="14.4" hidden="1" customHeight="1">
      <c r="B34" s="42"/>
      <c r="C34" s="43"/>
      <c r="D34" s="43"/>
      <c r="E34" s="43"/>
      <c r="F34" s="44" t="s">
        <v>49</v>
      </c>
      <c r="G34" s="43"/>
      <c r="H34" s="43"/>
      <c r="I34" s="43"/>
      <c r="J34" s="43"/>
      <c r="K34" s="43"/>
      <c r="L34" s="217">
        <v>0.15</v>
      </c>
      <c r="M34" s="218"/>
      <c r="N34" s="218"/>
      <c r="O34" s="218"/>
      <c r="P34" s="43"/>
      <c r="Q34" s="43"/>
      <c r="R34" s="43"/>
      <c r="S34" s="43"/>
      <c r="T34" s="46" t="s">
        <v>46</v>
      </c>
      <c r="U34" s="43"/>
      <c r="V34" s="43"/>
      <c r="W34" s="219">
        <f>ROUND(BC87+SUM(CG92:CG96),2)</f>
        <v>0</v>
      </c>
      <c r="X34" s="218"/>
      <c r="Y34" s="218"/>
      <c r="Z34" s="218"/>
      <c r="AA34" s="218"/>
      <c r="AB34" s="218"/>
      <c r="AC34" s="218"/>
      <c r="AD34" s="218"/>
      <c r="AE34" s="218"/>
      <c r="AF34" s="43"/>
      <c r="AG34" s="43"/>
      <c r="AH34" s="43"/>
      <c r="AI34" s="43"/>
      <c r="AJ34" s="43"/>
      <c r="AK34" s="219">
        <v>0</v>
      </c>
      <c r="AL34" s="218"/>
      <c r="AM34" s="218"/>
      <c r="AN34" s="218"/>
      <c r="AO34" s="218"/>
      <c r="AP34" s="43"/>
      <c r="AQ34" s="47"/>
      <c r="BE34" s="207"/>
    </row>
    <row r="35" spans="2:57" s="2" customFormat="1" ht="14.4" hidden="1" customHeight="1">
      <c r="B35" s="42"/>
      <c r="C35" s="43"/>
      <c r="D35" s="43"/>
      <c r="E35" s="43"/>
      <c r="F35" s="44" t="s">
        <v>50</v>
      </c>
      <c r="G35" s="43"/>
      <c r="H35" s="43"/>
      <c r="I35" s="43"/>
      <c r="J35" s="43"/>
      <c r="K35" s="43"/>
      <c r="L35" s="217">
        <v>0</v>
      </c>
      <c r="M35" s="218"/>
      <c r="N35" s="218"/>
      <c r="O35" s="218"/>
      <c r="P35" s="43"/>
      <c r="Q35" s="43"/>
      <c r="R35" s="43"/>
      <c r="S35" s="43"/>
      <c r="T35" s="46" t="s">
        <v>46</v>
      </c>
      <c r="U35" s="43"/>
      <c r="V35" s="43"/>
      <c r="W35" s="219">
        <f>ROUND(BD87+SUM(CH92:CH96),2)</f>
        <v>0</v>
      </c>
      <c r="X35" s="218"/>
      <c r="Y35" s="218"/>
      <c r="Z35" s="218"/>
      <c r="AA35" s="218"/>
      <c r="AB35" s="218"/>
      <c r="AC35" s="218"/>
      <c r="AD35" s="218"/>
      <c r="AE35" s="218"/>
      <c r="AF35" s="43"/>
      <c r="AG35" s="43"/>
      <c r="AH35" s="43"/>
      <c r="AI35" s="43"/>
      <c r="AJ35" s="43"/>
      <c r="AK35" s="219">
        <v>0</v>
      </c>
      <c r="AL35" s="218"/>
      <c r="AM35" s="218"/>
      <c r="AN35" s="218"/>
      <c r="AO35" s="218"/>
      <c r="AP35" s="43"/>
      <c r="AQ35" s="47"/>
    </row>
    <row r="36" spans="2:57" s="1" customFormat="1" ht="6.9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</row>
    <row r="37" spans="2:57" s="1" customFormat="1" ht="25.95" customHeight="1">
      <c r="B37" s="37"/>
      <c r="C37" s="48"/>
      <c r="D37" s="49" t="s">
        <v>51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 t="s">
        <v>52</v>
      </c>
      <c r="U37" s="50"/>
      <c r="V37" s="50"/>
      <c r="W37" s="50"/>
      <c r="X37" s="220" t="s">
        <v>53</v>
      </c>
      <c r="Y37" s="221"/>
      <c r="Z37" s="221"/>
      <c r="AA37" s="221"/>
      <c r="AB37" s="221"/>
      <c r="AC37" s="50"/>
      <c r="AD37" s="50"/>
      <c r="AE37" s="50"/>
      <c r="AF37" s="50"/>
      <c r="AG37" s="50"/>
      <c r="AH37" s="50"/>
      <c r="AI37" s="50"/>
      <c r="AJ37" s="50"/>
      <c r="AK37" s="222">
        <f>SUM(AK29:AK35)</f>
        <v>0</v>
      </c>
      <c r="AL37" s="221"/>
      <c r="AM37" s="221"/>
      <c r="AN37" s="221"/>
      <c r="AO37" s="223"/>
      <c r="AP37" s="48"/>
      <c r="AQ37" s="39"/>
    </row>
    <row r="38" spans="2:57" s="1" customFormat="1" ht="14.4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9"/>
    </row>
    <row r="39" spans="2:57" ht="12">
      <c r="B39" s="25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6"/>
    </row>
    <row r="40" spans="2:57" ht="12">
      <c r="B40" s="25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6"/>
    </row>
    <row r="41" spans="2:57" ht="12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6"/>
    </row>
    <row r="42" spans="2:57" ht="12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6"/>
    </row>
    <row r="43" spans="2:57" ht="12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6"/>
    </row>
    <row r="44" spans="2:57" ht="12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6"/>
    </row>
    <row r="45" spans="2:57" ht="12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6"/>
    </row>
    <row r="46" spans="2:57" ht="12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6"/>
    </row>
    <row r="47" spans="2:57" ht="12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6"/>
    </row>
    <row r="48" spans="2:57" ht="12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6"/>
    </row>
    <row r="49" spans="2:43" s="1" customFormat="1" ht="14.4">
      <c r="B49" s="37"/>
      <c r="C49" s="38"/>
      <c r="D49" s="52" t="s">
        <v>54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  <c r="AA49" s="38"/>
      <c r="AB49" s="38"/>
      <c r="AC49" s="52" t="s">
        <v>55</v>
      </c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4"/>
      <c r="AP49" s="38"/>
      <c r="AQ49" s="39"/>
    </row>
    <row r="50" spans="2:43" ht="12">
      <c r="B50" s="25"/>
      <c r="C50" s="28"/>
      <c r="D50" s="55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6"/>
      <c r="AA50" s="28"/>
      <c r="AB50" s="28"/>
      <c r="AC50" s="55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6"/>
      <c r="AP50" s="28"/>
      <c r="AQ50" s="26"/>
    </row>
    <row r="51" spans="2:43" ht="12">
      <c r="B51" s="25"/>
      <c r="C51" s="28"/>
      <c r="D51" s="55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6"/>
      <c r="AA51" s="28"/>
      <c r="AB51" s="28"/>
      <c r="AC51" s="55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6"/>
      <c r="AP51" s="28"/>
      <c r="AQ51" s="26"/>
    </row>
    <row r="52" spans="2:43" ht="12">
      <c r="B52" s="25"/>
      <c r="C52" s="28"/>
      <c r="D52" s="55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6"/>
      <c r="AA52" s="28"/>
      <c r="AB52" s="28"/>
      <c r="AC52" s="55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6"/>
      <c r="AP52" s="28"/>
      <c r="AQ52" s="26"/>
    </row>
    <row r="53" spans="2:43" ht="12">
      <c r="B53" s="25"/>
      <c r="C53" s="28"/>
      <c r="D53" s="55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6"/>
      <c r="AA53" s="28"/>
      <c r="AB53" s="28"/>
      <c r="AC53" s="55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6"/>
      <c r="AP53" s="28"/>
      <c r="AQ53" s="26"/>
    </row>
    <row r="54" spans="2:43" ht="12">
      <c r="B54" s="25"/>
      <c r="C54" s="28"/>
      <c r="D54" s="55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6"/>
      <c r="AA54" s="28"/>
      <c r="AB54" s="28"/>
      <c r="AC54" s="55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6"/>
      <c r="AP54" s="28"/>
      <c r="AQ54" s="26"/>
    </row>
    <row r="55" spans="2:43" ht="12">
      <c r="B55" s="25"/>
      <c r="C55" s="28"/>
      <c r="D55" s="55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6"/>
      <c r="AA55" s="28"/>
      <c r="AB55" s="28"/>
      <c r="AC55" s="55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6"/>
      <c r="AP55" s="28"/>
      <c r="AQ55" s="26"/>
    </row>
    <row r="56" spans="2:43" ht="12">
      <c r="B56" s="25"/>
      <c r="C56" s="28"/>
      <c r="D56" s="55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6"/>
      <c r="AA56" s="28"/>
      <c r="AB56" s="28"/>
      <c r="AC56" s="55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6"/>
      <c r="AP56" s="28"/>
      <c r="AQ56" s="26"/>
    </row>
    <row r="57" spans="2:43" ht="12">
      <c r="B57" s="25"/>
      <c r="C57" s="28"/>
      <c r="D57" s="55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6"/>
      <c r="AA57" s="28"/>
      <c r="AB57" s="28"/>
      <c r="AC57" s="55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6"/>
      <c r="AP57" s="28"/>
      <c r="AQ57" s="26"/>
    </row>
    <row r="58" spans="2:43" s="1" customFormat="1" ht="14.4">
      <c r="B58" s="37"/>
      <c r="C58" s="38"/>
      <c r="D58" s="57" t="s">
        <v>56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9" t="s">
        <v>57</v>
      </c>
      <c r="S58" s="58"/>
      <c r="T58" s="58"/>
      <c r="U58" s="58"/>
      <c r="V58" s="58"/>
      <c r="W58" s="58"/>
      <c r="X58" s="58"/>
      <c r="Y58" s="58"/>
      <c r="Z58" s="60"/>
      <c r="AA58" s="38"/>
      <c r="AB58" s="38"/>
      <c r="AC58" s="57" t="s">
        <v>56</v>
      </c>
      <c r="AD58" s="58"/>
      <c r="AE58" s="58"/>
      <c r="AF58" s="58"/>
      <c r="AG58" s="58"/>
      <c r="AH58" s="58"/>
      <c r="AI58" s="58"/>
      <c r="AJ58" s="58"/>
      <c r="AK58" s="58"/>
      <c r="AL58" s="58"/>
      <c r="AM58" s="59" t="s">
        <v>57</v>
      </c>
      <c r="AN58" s="58"/>
      <c r="AO58" s="60"/>
      <c r="AP58" s="38"/>
      <c r="AQ58" s="39"/>
    </row>
    <row r="59" spans="2:43" ht="12">
      <c r="B59" s="25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6"/>
    </row>
    <row r="60" spans="2:43" s="1" customFormat="1" ht="14.4">
      <c r="B60" s="37"/>
      <c r="C60" s="38"/>
      <c r="D60" s="52" t="s">
        <v>58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4"/>
      <c r="AA60" s="38"/>
      <c r="AB60" s="38"/>
      <c r="AC60" s="52" t="s">
        <v>59</v>
      </c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4"/>
      <c r="AP60" s="38"/>
      <c r="AQ60" s="39"/>
    </row>
    <row r="61" spans="2:43" ht="12">
      <c r="B61" s="25"/>
      <c r="C61" s="28"/>
      <c r="D61" s="5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6"/>
      <c r="AA61" s="28"/>
      <c r="AB61" s="28"/>
      <c r="AC61" s="55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6"/>
      <c r="AP61" s="28"/>
      <c r="AQ61" s="26"/>
    </row>
    <row r="62" spans="2:43" ht="12">
      <c r="B62" s="25"/>
      <c r="C62" s="28"/>
      <c r="D62" s="55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6"/>
      <c r="AA62" s="28"/>
      <c r="AB62" s="28"/>
      <c r="AC62" s="55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6"/>
      <c r="AP62" s="28"/>
      <c r="AQ62" s="26"/>
    </row>
    <row r="63" spans="2:43" ht="12">
      <c r="B63" s="25"/>
      <c r="C63" s="28"/>
      <c r="D63" s="55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6"/>
      <c r="AA63" s="28"/>
      <c r="AB63" s="28"/>
      <c r="AC63" s="55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6"/>
      <c r="AP63" s="28"/>
      <c r="AQ63" s="26"/>
    </row>
    <row r="64" spans="2:43" ht="12">
      <c r="B64" s="25"/>
      <c r="C64" s="28"/>
      <c r="D64" s="55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6"/>
      <c r="AA64" s="28"/>
      <c r="AB64" s="28"/>
      <c r="AC64" s="55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6"/>
      <c r="AP64" s="28"/>
      <c r="AQ64" s="26"/>
    </row>
    <row r="65" spans="2:43" ht="12">
      <c r="B65" s="25"/>
      <c r="C65" s="28"/>
      <c r="D65" s="55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6"/>
      <c r="AA65" s="28"/>
      <c r="AB65" s="28"/>
      <c r="AC65" s="55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6"/>
      <c r="AP65" s="28"/>
      <c r="AQ65" s="26"/>
    </row>
    <row r="66" spans="2:43" ht="12">
      <c r="B66" s="25"/>
      <c r="C66" s="28"/>
      <c r="D66" s="55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6"/>
      <c r="AA66" s="28"/>
      <c r="AB66" s="28"/>
      <c r="AC66" s="55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6"/>
      <c r="AP66" s="28"/>
      <c r="AQ66" s="26"/>
    </row>
    <row r="67" spans="2:43" ht="12">
      <c r="B67" s="25"/>
      <c r="C67" s="28"/>
      <c r="D67" s="55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6"/>
      <c r="AA67" s="28"/>
      <c r="AB67" s="28"/>
      <c r="AC67" s="55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6"/>
      <c r="AP67" s="28"/>
      <c r="AQ67" s="26"/>
    </row>
    <row r="68" spans="2:43" ht="12">
      <c r="B68" s="25"/>
      <c r="C68" s="28"/>
      <c r="D68" s="55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6"/>
      <c r="AA68" s="28"/>
      <c r="AB68" s="28"/>
      <c r="AC68" s="55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6"/>
      <c r="AP68" s="28"/>
      <c r="AQ68" s="26"/>
    </row>
    <row r="69" spans="2:43" s="1" customFormat="1" ht="14.4">
      <c r="B69" s="37"/>
      <c r="C69" s="38"/>
      <c r="D69" s="57" t="s">
        <v>56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 t="s">
        <v>57</v>
      </c>
      <c r="S69" s="58"/>
      <c r="T69" s="58"/>
      <c r="U69" s="58"/>
      <c r="V69" s="58"/>
      <c r="W69" s="58"/>
      <c r="X69" s="58"/>
      <c r="Y69" s="58"/>
      <c r="Z69" s="60"/>
      <c r="AA69" s="38"/>
      <c r="AB69" s="38"/>
      <c r="AC69" s="57" t="s">
        <v>56</v>
      </c>
      <c r="AD69" s="58"/>
      <c r="AE69" s="58"/>
      <c r="AF69" s="58"/>
      <c r="AG69" s="58"/>
      <c r="AH69" s="58"/>
      <c r="AI69" s="58"/>
      <c r="AJ69" s="58"/>
      <c r="AK69" s="58"/>
      <c r="AL69" s="58"/>
      <c r="AM69" s="59" t="s">
        <v>57</v>
      </c>
      <c r="AN69" s="58"/>
      <c r="AO69" s="60"/>
      <c r="AP69" s="38"/>
      <c r="AQ69" s="39"/>
    </row>
    <row r="70" spans="2:43" s="1" customFormat="1" ht="6.9" customHeight="1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9"/>
    </row>
    <row r="71" spans="2:43" s="1" customFormat="1" ht="6.9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3"/>
    </row>
    <row r="75" spans="2:43" s="1" customFormat="1" ht="6.9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6"/>
    </row>
    <row r="76" spans="2:43" s="1" customFormat="1" ht="36.9" customHeight="1">
      <c r="B76" s="37"/>
      <c r="C76" s="204" t="s">
        <v>60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39"/>
    </row>
    <row r="77" spans="2:43" s="3" customFormat="1" ht="14.4" customHeight="1">
      <c r="B77" s="67"/>
      <c r="C77" s="32" t="s">
        <v>16</v>
      </c>
      <c r="D77" s="68"/>
      <c r="E77" s="68"/>
      <c r="F77" s="68"/>
      <c r="G77" s="68"/>
      <c r="H77" s="68"/>
      <c r="I77" s="68"/>
      <c r="J77" s="68"/>
      <c r="K77" s="68"/>
      <c r="L77" s="68" t="str">
        <f>K5</f>
        <v>2017-061</v>
      </c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9"/>
    </row>
    <row r="78" spans="2:43" s="4" customFormat="1" ht="36.9" customHeight="1">
      <c r="B78" s="70"/>
      <c r="C78" s="71" t="s">
        <v>19</v>
      </c>
      <c r="D78" s="72"/>
      <c r="E78" s="72"/>
      <c r="F78" s="72"/>
      <c r="G78" s="72"/>
      <c r="H78" s="72"/>
      <c r="I78" s="72"/>
      <c r="J78" s="72"/>
      <c r="K78" s="72"/>
      <c r="L78" s="224" t="str">
        <f>K6</f>
        <v>Návrh vstupního prostoru Ústředí VoZP</v>
      </c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  <c r="AL78" s="225"/>
      <c r="AM78" s="225"/>
      <c r="AN78" s="225"/>
      <c r="AO78" s="225"/>
      <c r="AP78" s="72"/>
      <c r="AQ78" s="73"/>
    </row>
    <row r="79" spans="2:43" s="1" customFormat="1" ht="6.9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9"/>
    </row>
    <row r="80" spans="2:43" s="1" customFormat="1" ht="13.2">
      <c r="B80" s="37"/>
      <c r="C80" s="32" t="s">
        <v>23</v>
      </c>
      <c r="D80" s="38"/>
      <c r="E80" s="38"/>
      <c r="F80" s="38"/>
      <c r="G80" s="38"/>
      <c r="H80" s="38"/>
      <c r="I80" s="38"/>
      <c r="J80" s="38"/>
      <c r="K80" s="38"/>
      <c r="L80" s="74" t="str">
        <f>IF(K8="","",K8)</f>
        <v>Drahobejlova 1404/4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2" t="s">
        <v>25</v>
      </c>
      <c r="AJ80" s="38"/>
      <c r="AK80" s="38"/>
      <c r="AL80" s="38"/>
      <c r="AM80" s="75" t="str">
        <f>IF(AN8= "","",AN8)</f>
        <v>4. 12. 2017</v>
      </c>
      <c r="AN80" s="38"/>
      <c r="AO80" s="38"/>
      <c r="AP80" s="38"/>
      <c r="AQ80" s="39"/>
    </row>
    <row r="81" spans="1:89" s="1" customFormat="1" ht="6.9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9"/>
    </row>
    <row r="82" spans="1:89" s="1" customFormat="1" ht="13.2">
      <c r="B82" s="37"/>
      <c r="C82" s="32" t="s">
        <v>27</v>
      </c>
      <c r="D82" s="38"/>
      <c r="E82" s="38"/>
      <c r="F82" s="38"/>
      <c r="G82" s="38"/>
      <c r="H82" s="38"/>
      <c r="I82" s="38"/>
      <c r="J82" s="38"/>
      <c r="K82" s="38"/>
      <c r="L82" s="68" t="str">
        <f>IF(E11= "","",E11)</f>
        <v xml:space="preserve">Vojenská zdravotní pojišťovna ČR </v>
      </c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2" t="s">
        <v>33</v>
      </c>
      <c r="AJ82" s="38"/>
      <c r="AK82" s="38"/>
      <c r="AL82" s="38"/>
      <c r="AM82" s="226" t="str">
        <f>IF(E17="","",E17)</f>
        <v>iQ Projects</v>
      </c>
      <c r="AN82" s="226"/>
      <c r="AO82" s="226"/>
      <c r="AP82" s="226"/>
      <c r="AQ82" s="39"/>
      <c r="AS82" s="227" t="s">
        <v>61</v>
      </c>
      <c r="AT82" s="228"/>
      <c r="AU82" s="53"/>
      <c r="AV82" s="53"/>
      <c r="AW82" s="53"/>
      <c r="AX82" s="53"/>
      <c r="AY82" s="53"/>
      <c r="AZ82" s="53"/>
      <c r="BA82" s="53"/>
      <c r="BB82" s="53"/>
      <c r="BC82" s="53"/>
      <c r="BD82" s="54"/>
    </row>
    <row r="83" spans="1:89" s="1" customFormat="1" ht="13.2">
      <c r="B83" s="37"/>
      <c r="C83" s="32" t="s">
        <v>31</v>
      </c>
      <c r="D83" s="38"/>
      <c r="E83" s="38"/>
      <c r="F83" s="38"/>
      <c r="G83" s="38"/>
      <c r="H83" s="38"/>
      <c r="I83" s="38"/>
      <c r="J83" s="38"/>
      <c r="K83" s="38"/>
      <c r="L83" s="68" t="str">
        <f>IF(E14= "Vyplň údaj","",E14)</f>
        <v/>
      </c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2" t="s">
        <v>38</v>
      </c>
      <c r="AJ83" s="38"/>
      <c r="AK83" s="38"/>
      <c r="AL83" s="38"/>
      <c r="AM83" s="226" t="str">
        <f>IF(E20="","",E20)</f>
        <v xml:space="preserve"> </v>
      </c>
      <c r="AN83" s="226"/>
      <c r="AO83" s="226"/>
      <c r="AP83" s="226"/>
      <c r="AQ83" s="39"/>
      <c r="AS83" s="229"/>
      <c r="AT83" s="230"/>
      <c r="AU83" s="38"/>
      <c r="AV83" s="38"/>
      <c r="AW83" s="38"/>
      <c r="AX83" s="38"/>
      <c r="AY83" s="38"/>
      <c r="AZ83" s="38"/>
      <c r="BA83" s="38"/>
      <c r="BB83" s="38"/>
      <c r="BC83" s="38"/>
      <c r="BD83" s="76"/>
    </row>
    <row r="84" spans="1:89" s="1" customFormat="1" ht="10.8" customHeight="1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9"/>
      <c r="AS84" s="229"/>
      <c r="AT84" s="230"/>
      <c r="AU84" s="38"/>
      <c r="AV84" s="38"/>
      <c r="AW84" s="38"/>
      <c r="AX84" s="38"/>
      <c r="AY84" s="38"/>
      <c r="AZ84" s="38"/>
      <c r="BA84" s="38"/>
      <c r="BB84" s="38"/>
      <c r="BC84" s="38"/>
      <c r="BD84" s="76"/>
    </row>
    <row r="85" spans="1:89" s="1" customFormat="1" ht="29.25" customHeight="1">
      <c r="B85" s="37"/>
      <c r="C85" s="231" t="s">
        <v>62</v>
      </c>
      <c r="D85" s="232"/>
      <c r="E85" s="232"/>
      <c r="F85" s="232"/>
      <c r="G85" s="232"/>
      <c r="H85" s="77"/>
      <c r="I85" s="233" t="s">
        <v>63</v>
      </c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3" t="s">
        <v>64</v>
      </c>
      <c r="AH85" s="232"/>
      <c r="AI85" s="232"/>
      <c r="AJ85" s="232"/>
      <c r="AK85" s="232"/>
      <c r="AL85" s="232"/>
      <c r="AM85" s="232"/>
      <c r="AN85" s="233" t="s">
        <v>65</v>
      </c>
      <c r="AO85" s="232"/>
      <c r="AP85" s="234"/>
      <c r="AQ85" s="39"/>
      <c r="AS85" s="78" t="s">
        <v>66</v>
      </c>
      <c r="AT85" s="79" t="s">
        <v>67</v>
      </c>
      <c r="AU85" s="79" t="s">
        <v>68</v>
      </c>
      <c r="AV85" s="79" t="s">
        <v>69</v>
      </c>
      <c r="AW85" s="79" t="s">
        <v>70</v>
      </c>
      <c r="AX85" s="79" t="s">
        <v>71</v>
      </c>
      <c r="AY85" s="79" t="s">
        <v>72</v>
      </c>
      <c r="AZ85" s="79" t="s">
        <v>73</v>
      </c>
      <c r="BA85" s="79" t="s">
        <v>74</v>
      </c>
      <c r="BB85" s="79" t="s">
        <v>75</v>
      </c>
      <c r="BC85" s="79" t="s">
        <v>76</v>
      </c>
      <c r="BD85" s="80" t="s">
        <v>77</v>
      </c>
    </row>
    <row r="86" spans="1:89" s="1" customFormat="1" ht="10.8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9"/>
      <c r="AS86" s="81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4"/>
    </row>
    <row r="87" spans="1:89" s="4" customFormat="1" ht="32.4" customHeight="1">
      <c r="B87" s="70"/>
      <c r="C87" s="82" t="s">
        <v>78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242">
        <f>ROUND(SUM(AG88:AG89),2)</f>
        <v>0</v>
      </c>
      <c r="AH87" s="242"/>
      <c r="AI87" s="242"/>
      <c r="AJ87" s="242"/>
      <c r="AK87" s="242"/>
      <c r="AL87" s="242"/>
      <c r="AM87" s="242"/>
      <c r="AN87" s="243">
        <f>SUM(AG87,AT87)</f>
        <v>0</v>
      </c>
      <c r="AO87" s="243"/>
      <c r="AP87" s="243"/>
      <c r="AQ87" s="73"/>
      <c r="AS87" s="84">
        <f>ROUND(SUM(AS88:AS89),2)</f>
        <v>0</v>
      </c>
      <c r="AT87" s="85">
        <f>ROUND(SUM(AV87:AW87),2)</f>
        <v>0</v>
      </c>
      <c r="AU87" s="86">
        <f>ROUND(SUM(AU88:AU89),5)</f>
        <v>0</v>
      </c>
      <c r="AV87" s="85">
        <f>ROUND(AZ87*L31,2)</f>
        <v>0</v>
      </c>
      <c r="AW87" s="85">
        <f>ROUND(BA87*L32,2)</f>
        <v>0</v>
      </c>
      <c r="AX87" s="85">
        <f>ROUND(BB87*L31,2)</f>
        <v>0</v>
      </c>
      <c r="AY87" s="85">
        <f>ROUND(BC87*L32,2)</f>
        <v>0</v>
      </c>
      <c r="AZ87" s="85">
        <f>ROUND(SUM(AZ88:AZ89),2)</f>
        <v>0</v>
      </c>
      <c r="BA87" s="85">
        <f>ROUND(SUM(BA88:BA89),2)</f>
        <v>0</v>
      </c>
      <c r="BB87" s="85">
        <f>ROUND(SUM(BB88:BB89),2)</f>
        <v>0</v>
      </c>
      <c r="BC87" s="85">
        <f>ROUND(SUM(BC88:BC89),2)</f>
        <v>0</v>
      </c>
      <c r="BD87" s="87">
        <f>ROUND(SUM(BD88:BD89),2)</f>
        <v>0</v>
      </c>
      <c r="BS87" s="88" t="s">
        <v>79</v>
      </c>
      <c r="BT87" s="88" t="s">
        <v>80</v>
      </c>
      <c r="BV87" s="88" t="s">
        <v>81</v>
      </c>
      <c r="BW87" s="88" t="s">
        <v>82</v>
      </c>
      <c r="BX87" s="88" t="s">
        <v>83</v>
      </c>
    </row>
    <row r="88" spans="1:89" s="5" customFormat="1" ht="28.8" customHeight="1">
      <c r="A88" s="89" t="s">
        <v>84</v>
      </c>
      <c r="B88" s="90"/>
      <c r="C88" s="91"/>
      <c r="D88" s="237" t="s">
        <v>17</v>
      </c>
      <c r="E88" s="237"/>
      <c r="F88" s="237"/>
      <c r="G88" s="237"/>
      <c r="H88" s="237"/>
      <c r="I88" s="92"/>
      <c r="J88" s="237" t="s">
        <v>20</v>
      </c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5">
        <f>'2017-061 - Návrh vstupníh...'!M29</f>
        <v>0</v>
      </c>
      <c r="AH88" s="236"/>
      <c r="AI88" s="236"/>
      <c r="AJ88" s="236"/>
      <c r="AK88" s="236"/>
      <c r="AL88" s="236"/>
      <c r="AM88" s="236"/>
      <c r="AN88" s="235">
        <f>SUM(AG88,AT88)</f>
        <v>0</v>
      </c>
      <c r="AO88" s="236"/>
      <c r="AP88" s="236"/>
      <c r="AQ88" s="93"/>
      <c r="AS88" s="94">
        <f>'2017-061 - Návrh vstupníh...'!M27</f>
        <v>0</v>
      </c>
      <c r="AT88" s="95">
        <f>ROUND(SUM(AV88:AW88),2)</f>
        <v>0</v>
      </c>
      <c r="AU88" s="96">
        <f>'2017-061 - Návrh vstupníh...'!W133</f>
        <v>0</v>
      </c>
      <c r="AV88" s="95">
        <f>'2017-061 - Návrh vstupníh...'!M31</f>
        <v>0</v>
      </c>
      <c r="AW88" s="95">
        <f>'2017-061 - Návrh vstupníh...'!M32</f>
        <v>0</v>
      </c>
      <c r="AX88" s="95">
        <f>'2017-061 - Návrh vstupníh...'!M33</f>
        <v>0</v>
      </c>
      <c r="AY88" s="95">
        <f>'2017-061 - Návrh vstupníh...'!M34</f>
        <v>0</v>
      </c>
      <c r="AZ88" s="95">
        <f>'2017-061 - Návrh vstupníh...'!H31</f>
        <v>0</v>
      </c>
      <c r="BA88" s="95">
        <f>'2017-061 - Návrh vstupníh...'!H32</f>
        <v>0</v>
      </c>
      <c r="BB88" s="95">
        <f>'2017-061 - Návrh vstupníh...'!H33</f>
        <v>0</v>
      </c>
      <c r="BC88" s="95">
        <f>'2017-061 - Návrh vstupníh...'!H34</f>
        <v>0</v>
      </c>
      <c r="BD88" s="97">
        <f>'2017-061 - Návrh vstupníh...'!H35</f>
        <v>0</v>
      </c>
      <c r="BT88" s="98" t="s">
        <v>85</v>
      </c>
      <c r="BU88" s="98" t="s">
        <v>86</v>
      </c>
      <c r="BV88" s="98" t="s">
        <v>81</v>
      </c>
      <c r="BW88" s="98" t="s">
        <v>82</v>
      </c>
      <c r="BX88" s="98" t="s">
        <v>83</v>
      </c>
    </row>
    <row r="89" spans="1:89" s="5" customFormat="1" ht="14.4" customHeight="1">
      <c r="A89" s="89" t="s">
        <v>84</v>
      </c>
      <c r="B89" s="90"/>
      <c r="C89" s="91"/>
      <c r="D89" s="237" t="s">
        <v>87</v>
      </c>
      <c r="E89" s="237"/>
      <c r="F89" s="237"/>
      <c r="G89" s="237"/>
      <c r="H89" s="237"/>
      <c r="I89" s="92"/>
      <c r="J89" s="237" t="s">
        <v>88</v>
      </c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5">
        <f>'01 - Elektroinstalace'!M30</f>
        <v>0</v>
      </c>
      <c r="AH89" s="236"/>
      <c r="AI89" s="236"/>
      <c r="AJ89" s="236"/>
      <c r="AK89" s="236"/>
      <c r="AL89" s="236"/>
      <c r="AM89" s="236"/>
      <c r="AN89" s="235">
        <f>SUM(AG89,AT89)</f>
        <v>0</v>
      </c>
      <c r="AO89" s="236"/>
      <c r="AP89" s="236"/>
      <c r="AQ89" s="93"/>
      <c r="AS89" s="99">
        <f>'01 - Elektroinstalace'!M28</f>
        <v>0</v>
      </c>
      <c r="AT89" s="100">
        <f>ROUND(SUM(AV89:AW89),2)</f>
        <v>0</v>
      </c>
      <c r="AU89" s="101">
        <f>'01 - Elektroinstalace'!W122</f>
        <v>0</v>
      </c>
      <c r="AV89" s="100">
        <f>'01 - Elektroinstalace'!M32</f>
        <v>0</v>
      </c>
      <c r="AW89" s="100">
        <f>'01 - Elektroinstalace'!M33</f>
        <v>0</v>
      </c>
      <c r="AX89" s="100">
        <f>'01 - Elektroinstalace'!M34</f>
        <v>0</v>
      </c>
      <c r="AY89" s="100">
        <f>'01 - Elektroinstalace'!M35</f>
        <v>0</v>
      </c>
      <c r="AZ89" s="100">
        <f>'01 - Elektroinstalace'!H32</f>
        <v>0</v>
      </c>
      <c r="BA89" s="100">
        <f>'01 - Elektroinstalace'!H33</f>
        <v>0</v>
      </c>
      <c r="BB89" s="100">
        <f>'01 - Elektroinstalace'!H34</f>
        <v>0</v>
      </c>
      <c r="BC89" s="100">
        <f>'01 - Elektroinstalace'!H35</f>
        <v>0</v>
      </c>
      <c r="BD89" s="102">
        <f>'01 - Elektroinstalace'!H36</f>
        <v>0</v>
      </c>
      <c r="BT89" s="98" t="s">
        <v>85</v>
      </c>
      <c r="BV89" s="98" t="s">
        <v>81</v>
      </c>
      <c r="BW89" s="98" t="s">
        <v>89</v>
      </c>
      <c r="BX89" s="98" t="s">
        <v>82</v>
      </c>
    </row>
    <row r="90" spans="1:89" ht="12">
      <c r="B90" s="25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6"/>
    </row>
    <row r="91" spans="1:89" s="1" customFormat="1" ht="30" customHeight="1">
      <c r="B91" s="37"/>
      <c r="C91" s="82" t="s">
        <v>90</v>
      </c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243">
        <f>ROUND(SUM(AG92:AG95),2)</f>
        <v>0</v>
      </c>
      <c r="AH91" s="243"/>
      <c r="AI91" s="243"/>
      <c r="AJ91" s="243"/>
      <c r="AK91" s="243"/>
      <c r="AL91" s="243"/>
      <c r="AM91" s="243"/>
      <c r="AN91" s="243">
        <f>ROUND(SUM(AN92:AN95),2)</f>
        <v>0</v>
      </c>
      <c r="AO91" s="243"/>
      <c r="AP91" s="243"/>
      <c r="AQ91" s="39"/>
      <c r="AS91" s="78" t="s">
        <v>91</v>
      </c>
      <c r="AT91" s="79" t="s">
        <v>92</v>
      </c>
      <c r="AU91" s="79" t="s">
        <v>44</v>
      </c>
      <c r="AV91" s="80" t="s">
        <v>67</v>
      </c>
    </row>
    <row r="92" spans="1:89" s="1" customFormat="1" ht="19.95" customHeight="1">
      <c r="B92" s="37"/>
      <c r="C92" s="38"/>
      <c r="D92" s="103" t="s">
        <v>93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238">
        <f>ROUND(AG87*AS92,2)</f>
        <v>0</v>
      </c>
      <c r="AH92" s="239"/>
      <c r="AI92" s="239"/>
      <c r="AJ92" s="239"/>
      <c r="AK92" s="239"/>
      <c r="AL92" s="239"/>
      <c r="AM92" s="239"/>
      <c r="AN92" s="239">
        <f>ROUND(AG92+AV92,2)</f>
        <v>0</v>
      </c>
      <c r="AO92" s="239"/>
      <c r="AP92" s="239"/>
      <c r="AQ92" s="39"/>
      <c r="AS92" s="104">
        <v>0</v>
      </c>
      <c r="AT92" s="105" t="s">
        <v>94</v>
      </c>
      <c r="AU92" s="105" t="s">
        <v>45</v>
      </c>
      <c r="AV92" s="106">
        <f>ROUND(IF(AU92="základní",AG92*L31,IF(AU92="snížená",AG92*L32,0)),2)</f>
        <v>0</v>
      </c>
      <c r="BV92" s="21" t="s">
        <v>95</v>
      </c>
      <c r="BY92" s="107">
        <f>IF(AU92="základní",AV92,0)</f>
        <v>0</v>
      </c>
      <c r="BZ92" s="107">
        <f>IF(AU92="snížená",AV92,0)</f>
        <v>0</v>
      </c>
      <c r="CA92" s="107">
        <v>0</v>
      </c>
      <c r="CB92" s="107">
        <v>0</v>
      </c>
      <c r="CC92" s="107">
        <v>0</v>
      </c>
      <c r="CD92" s="107">
        <f>IF(AU92="základní",AG92,0)</f>
        <v>0</v>
      </c>
      <c r="CE92" s="107">
        <f>IF(AU92="snížená",AG92,0)</f>
        <v>0</v>
      </c>
      <c r="CF92" s="107">
        <f>IF(AU92="zákl. přenesená",AG92,0)</f>
        <v>0</v>
      </c>
      <c r="CG92" s="107">
        <f>IF(AU92="sníž. přenesená",AG92,0)</f>
        <v>0</v>
      </c>
      <c r="CH92" s="107">
        <f>IF(AU92="nulová",AG92,0)</f>
        <v>0</v>
      </c>
      <c r="CI92" s="21">
        <f>IF(AU92="základní",1,IF(AU92="snížená",2,IF(AU92="zákl. přenesená",4,IF(AU92="sníž. přenesená",5,3))))</f>
        <v>1</v>
      </c>
      <c r="CJ92" s="21">
        <f>IF(AT92="stavební čast",1,IF(8892="investiční čast",2,3))</f>
        <v>1</v>
      </c>
      <c r="CK92" s="21" t="str">
        <f>IF(D92="Vyplň vlastní","","x")</f>
        <v>x</v>
      </c>
    </row>
    <row r="93" spans="1:89" s="1" customFormat="1" ht="19.95" customHeight="1">
      <c r="B93" s="37"/>
      <c r="C93" s="38"/>
      <c r="D93" s="240" t="s">
        <v>96</v>
      </c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241"/>
      <c r="AA93" s="241"/>
      <c r="AB93" s="241"/>
      <c r="AC93" s="38"/>
      <c r="AD93" s="38"/>
      <c r="AE93" s="38"/>
      <c r="AF93" s="38"/>
      <c r="AG93" s="238">
        <f>AG87*AS93</f>
        <v>0</v>
      </c>
      <c r="AH93" s="239"/>
      <c r="AI93" s="239"/>
      <c r="AJ93" s="239"/>
      <c r="AK93" s="239"/>
      <c r="AL93" s="239"/>
      <c r="AM93" s="239"/>
      <c r="AN93" s="239">
        <f>AG93+AV93</f>
        <v>0</v>
      </c>
      <c r="AO93" s="239"/>
      <c r="AP93" s="239"/>
      <c r="AQ93" s="39"/>
      <c r="AS93" s="108">
        <v>0</v>
      </c>
      <c r="AT93" s="109" t="s">
        <v>94</v>
      </c>
      <c r="AU93" s="109" t="s">
        <v>45</v>
      </c>
      <c r="AV93" s="110">
        <f>ROUND(IF(AU93="nulová",0,IF(OR(AU93="základní",AU93="zákl. přenesená"),AG93*L31,AG93*L32)),2)</f>
        <v>0</v>
      </c>
      <c r="BV93" s="21" t="s">
        <v>97</v>
      </c>
      <c r="BY93" s="107">
        <f>IF(AU93="základní",AV93,0)</f>
        <v>0</v>
      </c>
      <c r="BZ93" s="107">
        <f>IF(AU93="snížená",AV93,0)</f>
        <v>0</v>
      </c>
      <c r="CA93" s="107">
        <f>IF(AU93="zákl. přenesená",AV93,0)</f>
        <v>0</v>
      </c>
      <c r="CB93" s="107">
        <f>IF(AU93="sníž. přenesená",AV93,0)</f>
        <v>0</v>
      </c>
      <c r="CC93" s="107">
        <f>IF(AU93="nulová",AV93,0)</f>
        <v>0</v>
      </c>
      <c r="CD93" s="107">
        <f>IF(AU93="základní",AG93,0)</f>
        <v>0</v>
      </c>
      <c r="CE93" s="107">
        <f>IF(AU93="snížená",AG93,0)</f>
        <v>0</v>
      </c>
      <c r="CF93" s="107">
        <f>IF(AU93="zákl. přenesená",AG93,0)</f>
        <v>0</v>
      </c>
      <c r="CG93" s="107">
        <f>IF(AU93="sníž. přenesená",AG93,0)</f>
        <v>0</v>
      </c>
      <c r="CH93" s="107">
        <f>IF(AU93="nulová",AG93,0)</f>
        <v>0</v>
      </c>
      <c r="CI93" s="21">
        <f>IF(AU93="základní",1,IF(AU93="snížená",2,IF(AU93="zákl. přenesená",4,IF(AU93="sníž. přenesená",5,3))))</f>
        <v>1</v>
      </c>
      <c r="CJ93" s="21">
        <f>IF(AT93="stavební čast",1,IF(8893="investiční čast",2,3))</f>
        <v>1</v>
      </c>
      <c r="CK93" s="21" t="str">
        <f>IF(D93="Vyplň vlastní","","x")</f>
        <v/>
      </c>
    </row>
    <row r="94" spans="1:89" s="1" customFormat="1" ht="19.95" customHeight="1">
      <c r="B94" s="37"/>
      <c r="C94" s="38"/>
      <c r="D94" s="240" t="s">
        <v>96</v>
      </c>
      <c r="E94" s="241"/>
      <c r="F94" s="241"/>
      <c r="G94" s="241"/>
      <c r="H94" s="241"/>
      <c r="I94" s="241"/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241"/>
      <c r="AA94" s="241"/>
      <c r="AB94" s="241"/>
      <c r="AC94" s="38"/>
      <c r="AD94" s="38"/>
      <c r="AE94" s="38"/>
      <c r="AF94" s="38"/>
      <c r="AG94" s="238">
        <f>AG87*AS94</f>
        <v>0</v>
      </c>
      <c r="AH94" s="239"/>
      <c r="AI94" s="239"/>
      <c r="AJ94" s="239"/>
      <c r="AK94" s="239"/>
      <c r="AL94" s="239"/>
      <c r="AM94" s="239"/>
      <c r="AN94" s="239">
        <f>AG94+AV94</f>
        <v>0</v>
      </c>
      <c r="AO94" s="239"/>
      <c r="AP94" s="239"/>
      <c r="AQ94" s="39"/>
      <c r="AS94" s="108">
        <v>0</v>
      </c>
      <c r="AT94" s="109" t="s">
        <v>94</v>
      </c>
      <c r="AU94" s="109" t="s">
        <v>45</v>
      </c>
      <c r="AV94" s="110">
        <f>ROUND(IF(AU94="nulová",0,IF(OR(AU94="základní",AU94="zákl. přenesená"),AG94*L31,AG94*L32)),2)</f>
        <v>0</v>
      </c>
      <c r="BV94" s="21" t="s">
        <v>97</v>
      </c>
      <c r="BY94" s="107">
        <f>IF(AU94="základní",AV94,0)</f>
        <v>0</v>
      </c>
      <c r="BZ94" s="107">
        <f>IF(AU94="snížená",AV94,0)</f>
        <v>0</v>
      </c>
      <c r="CA94" s="107">
        <f>IF(AU94="zákl. přenesená",AV94,0)</f>
        <v>0</v>
      </c>
      <c r="CB94" s="107">
        <f>IF(AU94="sníž. přenesená",AV94,0)</f>
        <v>0</v>
      </c>
      <c r="CC94" s="107">
        <f>IF(AU94="nulová",AV94,0)</f>
        <v>0</v>
      </c>
      <c r="CD94" s="107">
        <f>IF(AU94="základní",AG94,0)</f>
        <v>0</v>
      </c>
      <c r="CE94" s="107">
        <f>IF(AU94="snížená",AG94,0)</f>
        <v>0</v>
      </c>
      <c r="CF94" s="107">
        <f>IF(AU94="zákl. přenesená",AG94,0)</f>
        <v>0</v>
      </c>
      <c r="CG94" s="107">
        <f>IF(AU94="sníž. přenesená",AG94,0)</f>
        <v>0</v>
      </c>
      <c r="CH94" s="107">
        <f>IF(AU94="nulová",AG94,0)</f>
        <v>0</v>
      </c>
      <c r="CI94" s="21">
        <f>IF(AU94="základní",1,IF(AU94="snížená",2,IF(AU94="zákl. přenesená",4,IF(AU94="sníž. přenesená",5,3))))</f>
        <v>1</v>
      </c>
      <c r="CJ94" s="21">
        <f>IF(AT94="stavební čast",1,IF(8894="investiční čast",2,3))</f>
        <v>1</v>
      </c>
      <c r="CK94" s="21" t="str">
        <f>IF(D94="Vyplň vlastní","","x")</f>
        <v/>
      </c>
    </row>
    <row r="95" spans="1:89" s="1" customFormat="1" ht="19.95" customHeight="1">
      <c r="B95" s="37"/>
      <c r="C95" s="38"/>
      <c r="D95" s="240" t="s">
        <v>96</v>
      </c>
      <c r="E95" s="241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38"/>
      <c r="AD95" s="38"/>
      <c r="AE95" s="38"/>
      <c r="AF95" s="38"/>
      <c r="AG95" s="238">
        <f>AG87*AS95</f>
        <v>0</v>
      </c>
      <c r="AH95" s="239"/>
      <c r="AI95" s="239"/>
      <c r="AJ95" s="239"/>
      <c r="AK95" s="239"/>
      <c r="AL95" s="239"/>
      <c r="AM95" s="239"/>
      <c r="AN95" s="239">
        <f>AG95+AV95</f>
        <v>0</v>
      </c>
      <c r="AO95" s="239"/>
      <c r="AP95" s="239"/>
      <c r="AQ95" s="39"/>
      <c r="AS95" s="111">
        <v>0</v>
      </c>
      <c r="AT95" s="112" t="s">
        <v>94</v>
      </c>
      <c r="AU95" s="112" t="s">
        <v>45</v>
      </c>
      <c r="AV95" s="113">
        <f>ROUND(IF(AU95="nulová",0,IF(OR(AU95="základní",AU95="zákl. přenesená"),AG95*L31,AG95*L32)),2)</f>
        <v>0</v>
      </c>
      <c r="BV95" s="21" t="s">
        <v>97</v>
      </c>
      <c r="BY95" s="107">
        <f>IF(AU95="základní",AV95,0)</f>
        <v>0</v>
      </c>
      <c r="BZ95" s="107">
        <f>IF(AU95="snížená",AV95,0)</f>
        <v>0</v>
      </c>
      <c r="CA95" s="107">
        <f>IF(AU95="zákl. přenesená",AV95,0)</f>
        <v>0</v>
      </c>
      <c r="CB95" s="107">
        <f>IF(AU95="sníž. přenesená",AV95,0)</f>
        <v>0</v>
      </c>
      <c r="CC95" s="107">
        <f>IF(AU95="nulová",AV95,0)</f>
        <v>0</v>
      </c>
      <c r="CD95" s="107">
        <f>IF(AU95="základní",AG95,0)</f>
        <v>0</v>
      </c>
      <c r="CE95" s="107">
        <f>IF(AU95="snížená",AG95,0)</f>
        <v>0</v>
      </c>
      <c r="CF95" s="107">
        <f>IF(AU95="zákl. přenesená",AG95,0)</f>
        <v>0</v>
      </c>
      <c r="CG95" s="107">
        <f>IF(AU95="sníž. přenesená",AG95,0)</f>
        <v>0</v>
      </c>
      <c r="CH95" s="107">
        <f>IF(AU95="nulová",AG95,0)</f>
        <v>0</v>
      </c>
      <c r="CI95" s="21">
        <f>IF(AU95="základní",1,IF(AU95="snížená",2,IF(AU95="zákl. přenesená",4,IF(AU95="sníž. přenesená",5,3))))</f>
        <v>1</v>
      </c>
      <c r="CJ95" s="21">
        <f>IF(AT95="stavební čast",1,IF(8895="investiční čast",2,3))</f>
        <v>1</v>
      </c>
      <c r="CK95" s="21" t="str">
        <f>IF(D95="Vyplň vlastní","","x")</f>
        <v/>
      </c>
    </row>
    <row r="96" spans="1:89" s="1" customFormat="1" ht="10.8" customHeight="1"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9"/>
    </row>
    <row r="97" spans="2:43" s="1" customFormat="1" ht="30" customHeight="1">
      <c r="B97" s="37"/>
      <c r="C97" s="114" t="s">
        <v>98</v>
      </c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244">
        <f>ROUND(AG87+AG91,2)</f>
        <v>0</v>
      </c>
      <c r="AH97" s="244"/>
      <c r="AI97" s="244"/>
      <c r="AJ97" s="244"/>
      <c r="AK97" s="244"/>
      <c r="AL97" s="244"/>
      <c r="AM97" s="244"/>
      <c r="AN97" s="244">
        <f>AN87+AN91</f>
        <v>0</v>
      </c>
      <c r="AO97" s="244"/>
      <c r="AP97" s="244"/>
      <c r="AQ97" s="39"/>
    </row>
    <row r="98" spans="2:43" s="1" customFormat="1" ht="6.9" customHeight="1"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3"/>
    </row>
  </sheetData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  <mergeCell ref="AN89:AP89"/>
    <mergeCell ref="AG89:AM89"/>
    <mergeCell ref="D89:H89"/>
    <mergeCell ref="J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2:AU9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2017-061 - Návrh vstupníh...'!C2" display="/"/>
    <hyperlink ref="A89" location="'01 - Elektroinstalace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30"/>
  <sheetViews>
    <sheetView showGridLines="0" workbookViewId="0">
      <pane ySplit="1" topLeftCell="A2" activePane="bottomLeft" state="frozen"/>
      <selection pane="bottomLeft"/>
    </sheetView>
  </sheetViews>
  <sheetFormatPr defaultRowHeight="15.6"/>
  <cols>
    <col min="1" max="1" width="7.140625" customWidth="1"/>
    <col min="2" max="2" width="1.42578125" customWidth="1"/>
    <col min="3" max="3" width="3.5703125" customWidth="1"/>
    <col min="4" max="4" width="3.7109375" customWidth="1"/>
    <col min="5" max="5" width="14.7109375" customWidth="1"/>
    <col min="6" max="7" width="9.5703125" customWidth="1"/>
    <col min="8" max="8" width="10.7109375" customWidth="1"/>
    <col min="9" max="9" width="6" customWidth="1"/>
    <col min="10" max="10" width="4.42578125" customWidth="1"/>
    <col min="11" max="11" width="9.85546875" customWidth="1"/>
    <col min="12" max="12" width="10.28515625" customWidth="1"/>
    <col min="13" max="14" width="5.140625" customWidth="1"/>
    <col min="15" max="15" width="1.7109375" customWidth="1"/>
    <col min="16" max="16" width="10.7109375" customWidth="1"/>
    <col min="17" max="17" width="3.5703125" customWidth="1"/>
    <col min="18" max="18" width="1.42578125" customWidth="1"/>
    <col min="19" max="19" width="7" customWidth="1"/>
    <col min="20" max="20" width="25.42578125" hidden="1" customWidth="1"/>
    <col min="21" max="21" width="14" hidden="1" customWidth="1"/>
    <col min="22" max="22" width="10.5703125" hidden="1" customWidth="1"/>
    <col min="23" max="23" width="14" hidden="1" customWidth="1"/>
    <col min="24" max="24" width="10.42578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customWidth="1"/>
    <col min="30" max="30" width="12.85546875" customWidth="1"/>
    <col min="31" max="31" width="14" customWidth="1"/>
    <col min="44" max="65" width="9.140625" hidden="1"/>
  </cols>
  <sheetData>
    <row r="1" spans="1:66" ht="21.75" customHeight="1">
      <c r="A1" s="116"/>
      <c r="B1" s="14"/>
      <c r="C1" s="14"/>
      <c r="D1" s="15" t="s">
        <v>1</v>
      </c>
      <c r="E1" s="14"/>
      <c r="F1" s="16" t="s">
        <v>99</v>
      </c>
      <c r="G1" s="16"/>
      <c r="H1" s="296" t="s">
        <v>100</v>
      </c>
      <c r="I1" s="296"/>
      <c r="J1" s="296"/>
      <c r="K1" s="296"/>
      <c r="L1" s="16" t="s">
        <v>101</v>
      </c>
      <c r="M1" s="14"/>
      <c r="N1" s="14"/>
      <c r="O1" s="15" t="s">
        <v>102</v>
      </c>
      <c r="P1" s="14"/>
      <c r="Q1" s="14"/>
      <c r="R1" s="14"/>
      <c r="S1" s="16" t="s">
        <v>103</v>
      </c>
      <c r="T1" s="16"/>
      <c r="U1" s="116"/>
      <c r="V1" s="1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S2" s="245" t="s">
        <v>8</v>
      </c>
      <c r="T2" s="246"/>
      <c r="U2" s="246"/>
      <c r="V2" s="246"/>
      <c r="W2" s="246"/>
      <c r="X2" s="246"/>
      <c r="Y2" s="246"/>
      <c r="Z2" s="246"/>
      <c r="AA2" s="246"/>
      <c r="AB2" s="246"/>
      <c r="AC2" s="246"/>
      <c r="AT2" s="21" t="s">
        <v>82</v>
      </c>
    </row>
    <row r="3" spans="1:66" ht="6.9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104</v>
      </c>
    </row>
    <row r="4" spans="1:66" ht="36.9" customHeight="1">
      <c r="B4" s="25"/>
      <c r="C4" s="204" t="s">
        <v>105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6"/>
      <c r="T4" s="20" t="s">
        <v>13</v>
      </c>
      <c r="AT4" s="21" t="s">
        <v>6</v>
      </c>
    </row>
    <row r="5" spans="1:66" ht="6.9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s="1" customFormat="1" ht="32.85" customHeight="1">
      <c r="B6" s="37"/>
      <c r="C6" s="38"/>
      <c r="D6" s="31" t="s">
        <v>19</v>
      </c>
      <c r="E6" s="38"/>
      <c r="F6" s="210" t="s">
        <v>20</v>
      </c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38"/>
      <c r="R6" s="39"/>
    </row>
    <row r="7" spans="1:66" s="1" customFormat="1" ht="14.4" customHeight="1">
      <c r="B7" s="37"/>
      <c r="C7" s="38"/>
      <c r="D7" s="32" t="s">
        <v>21</v>
      </c>
      <c r="E7" s="38"/>
      <c r="F7" s="30" t="s">
        <v>5</v>
      </c>
      <c r="G7" s="38"/>
      <c r="H7" s="38"/>
      <c r="I7" s="38"/>
      <c r="J7" s="38"/>
      <c r="K7" s="38"/>
      <c r="L7" s="38"/>
      <c r="M7" s="32" t="s">
        <v>22</v>
      </c>
      <c r="N7" s="38"/>
      <c r="O7" s="30" t="s">
        <v>5</v>
      </c>
      <c r="P7" s="38"/>
      <c r="Q7" s="38"/>
      <c r="R7" s="39"/>
    </row>
    <row r="8" spans="1:66" s="1" customFormat="1" ht="14.4" customHeight="1">
      <c r="B8" s="37"/>
      <c r="C8" s="38"/>
      <c r="D8" s="32" t="s">
        <v>23</v>
      </c>
      <c r="E8" s="38"/>
      <c r="F8" s="30" t="s">
        <v>24</v>
      </c>
      <c r="G8" s="38"/>
      <c r="H8" s="38"/>
      <c r="I8" s="38"/>
      <c r="J8" s="38"/>
      <c r="K8" s="38"/>
      <c r="L8" s="38"/>
      <c r="M8" s="32" t="s">
        <v>25</v>
      </c>
      <c r="N8" s="38"/>
      <c r="O8" s="248" t="str">
        <f>'Rekapitulace stavby'!AN8</f>
        <v>4. 12. 2017</v>
      </c>
      <c r="P8" s="249"/>
      <c r="Q8" s="38"/>
      <c r="R8" s="39"/>
    </row>
    <row r="9" spans="1:66" s="1" customFormat="1" ht="10.8" customHeight="1"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1:66" s="1" customFormat="1" ht="14.4" customHeight="1">
      <c r="B10" s="37"/>
      <c r="C10" s="38"/>
      <c r="D10" s="32" t="s">
        <v>27</v>
      </c>
      <c r="E10" s="38"/>
      <c r="F10" s="38"/>
      <c r="G10" s="38"/>
      <c r="H10" s="38"/>
      <c r="I10" s="38"/>
      <c r="J10" s="38"/>
      <c r="K10" s="38"/>
      <c r="L10" s="38"/>
      <c r="M10" s="32" t="s">
        <v>28</v>
      </c>
      <c r="N10" s="38"/>
      <c r="O10" s="208" t="s">
        <v>5</v>
      </c>
      <c r="P10" s="208"/>
      <c r="Q10" s="38"/>
      <c r="R10" s="39"/>
    </row>
    <row r="11" spans="1:66" s="1" customFormat="1" ht="18" customHeight="1">
      <c r="B11" s="37"/>
      <c r="C11" s="38"/>
      <c r="D11" s="38"/>
      <c r="E11" s="30" t="s">
        <v>29</v>
      </c>
      <c r="F11" s="38"/>
      <c r="G11" s="38"/>
      <c r="H11" s="38"/>
      <c r="I11" s="38"/>
      <c r="J11" s="38"/>
      <c r="K11" s="38"/>
      <c r="L11" s="38"/>
      <c r="M11" s="32" t="s">
        <v>30</v>
      </c>
      <c r="N11" s="38"/>
      <c r="O11" s="208" t="s">
        <v>5</v>
      </c>
      <c r="P11" s="208"/>
      <c r="Q11" s="38"/>
      <c r="R11" s="39"/>
    </row>
    <row r="12" spans="1:66" s="1" customFormat="1" ht="6.9" customHeight="1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</row>
    <row r="13" spans="1:66" s="1" customFormat="1" ht="14.4" customHeight="1">
      <c r="B13" s="37"/>
      <c r="C13" s="38"/>
      <c r="D13" s="32" t="s">
        <v>31</v>
      </c>
      <c r="E13" s="38"/>
      <c r="F13" s="38"/>
      <c r="G13" s="38"/>
      <c r="H13" s="38"/>
      <c r="I13" s="38"/>
      <c r="J13" s="38"/>
      <c r="K13" s="38"/>
      <c r="L13" s="38"/>
      <c r="M13" s="32" t="s">
        <v>28</v>
      </c>
      <c r="N13" s="38"/>
      <c r="O13" s="250" t="str">
        <f>IF('Rekapitulace stavby'!AN13="","",'Rekapitulace stavby'!AN13)</f>
        <v>Vyplň údaj</v>
      </c>
      <c r="P13" s="208"/>
      <c r="Q13" s="38"/>
      <c r="R13" s="39"/>
    </row>
    <row r="14" spans="1:66" s="1" customFormat="1" ht="18" customHeight="1">
      <c r="B14" s="37"/>
      <c r="C14" s="38"/>
      <c r="D14" s="38"/>
      <c r="E14" s="250" t="str">
        <f>IF('Rekapitulace stavby'!E14="","",'Rekapitulace stavby'!E14)</f>
        <v>Vyplň údaj</v>
      </c>
      <c r="F14" s="251"/>
      <c r="G14" s="251"/>
      <c r="H14" s="251"/>
      <c r="I14" s="251"/>
      <c r="J14" s="251"/>
      <c r="K14" s="251"/>
      <c r="L14" s="251"/>
      <c r="M14" s="32" t="s">
        <v>30</v>
      </c>
      <c r="N14" s="38"/>
      <c r="O14" s="250" t="str">
        <f>IF('Rekapitulace stavby'!AN14="","",'Rekapitulace stavby'!AN14)</f>
        <v>Vyplň údaj</v>
      </c>
      <c r="P14" s="208"/>
      <c r="Q14" s="38"/>
      <c r="R14" s="39"/>
    </row>
    <row r="15" spans="1:66" s="1" customFormat="1" ht="6.9" customHeight="1"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9"/>
    </row>
    <row r="16" spans="1:66" s="1" customFormat="1" ht="14.4" customHeight="1">
      <c r="B16" s="37"/>
      <c r="C16" s="38"/>
      <c r="D16" s="32" t="s">
        <v>33</v>
      </c>
      <c r="E16" s="38"/>
      <c r="F16" s="38"/>
      <c r="G16" s="38"/>
      <c r="H16" s="38"/>
      <c r="I16" s="38"/>
      <c r="J16" s="38"/>
      <c r="K16" s="38"/>
      <c r="L16" s="38"/>
      <c r="M16" s="32" t="s">
        <v>28</v>
      </c>
      <c r="N16" s="38"/>
      <c r="O16" s="208" t="s">
        <v>34</v>
      </c>
      <c r="P16" s="208"/>
      <c r="Q16" s="38"/>
      <c r="R16" s="39"/>
    </row>
    <row r="17" spans="2:18" s="1" customFormat="1" ht="18" customHeight="1">
      <c r="B17" s="37"/>
      <c r="C17" s="38"/>
      <c r="D17" s="38"/>
      <c r="E17" s="30" t="s">
        <v>35</v>
      </c>
      <c r="F17" s="38"/>
      <c r="G17" s="38"/>
      <c r="H17" s="38"/>
      <c r="I17" s="38"/>
      <c r="J17" s="38"/>
      <c r="K17" s="38"/>
      <c r="L17" s="38"/>
      <c r="M17" s="32" t="s">
        <v>30</v>
      </c>
      <c r="N17" s="38"/>
      <c r="O17" s="208" t="s">
        <v>36</v>
      </c>
      <c r="P17" s="208"/>
      <c r="Q17" s="38"/>
      <c r="R17" s="39"/>
    </row>
    <row r="18" spans="2:18" s="1" customFormat="1" ht="6.9" customHeight="1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9"/>
    </row>
    <row r="19" spans="2:18" s="1" customFormat="1" ht="14.4" customHeight="1">
      <c r="B19" s="37"/>
      <c r="C19" s="38"/>
      <c r="D19" s="32" t="s">
        <v>38</v>
      </c>
      <c r="E19" s="38"/>
      <c r="F19" s="38"/>
      <c r="G19" s="38"/>
      <c r="H19" s="38"/>
      <c r="I19" s="38"/>
      <c r="J19" s="38"/>
      <c r="K19" s="38"/>
      <c r="L19" s="38"/>
      <c r="M19" s="32" t="s">
        <v>28</v>
      </c>
      <c r="N19" s="38"/>
      <c r="O19" s="208" t="str">
        <f>IF('Rekapitulace stavby'!AN19="","",'Rekapitulace stavby'!AN19)</f>
        <v/>
      </c>
      <c r="P19" s="208"/>
      <c r="Q19" s="38"/>
      <c r="R19" s="39"/>
    </row>
    <row r="20" spans="2:18" s="1" customFormat="1" ht="18" customHeight="1">
      <c r="B20" s="37"/>
      <c r="C20" s="38"/>
      <c r="D20" s="38"/>
      <c r="E20" s="30" t="str">
        <f>IF('Rekapitulace stavby'!E20="","",'Rekapitulace stavby'!E20)</f>
        <v xml:space="preserve"> </v>
      </c>
      <c r="F20" s="38"/>
      <c r="G20" s="38"/>
      <c r="H20" s="38"/>
      <c r="I20" s="38"/>
      <c r="J20" s="38"/>
      <c r="K20" s="38"/>
      <c r="L20" s="38"/>
      <c r="M20" s="32" t="s">
        <v>30</v>
      </c>
      <c r="N20" s="38"/>
      <c r="O20" s="208" t="str">
        <f>IF('Rekapitulace stavby'!AN20="","",'Rekapitulace stavby'!AN20)</f>
        <v/>
      </c>
      <c r="P20" s="208"/>
      <c r="Q20" s="38"/>
      <c r="R20" s="39"/>
    </row>
    <row r="21" spans="2:18" s="1" customFormat="1" ht="6.9" customHeight="1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</row>
    <row r="22" spans="2:18" s="1" customFormat="1" ht="14.4" customHeight="1">
      <c r="B22" s="37"/>
      <c r="C22" s="38"/>
      <c r="D22" s="32" t="s">
        <v>40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4.4" customHeight="1">
      <c r="B23" s="37"/>
      <c r="C23" s="38"/>
      <c r="D23" s="38"/>
      <c r="E23" s="213" t="s">
        <v>5</v>
      </c>
      <c r="F23" s="213"/>
      <c r="G23" s="213"/>
      <c r="H23" s="213"/>
      <c r="I23" s="213"/>
      <c r="J23" s="213"/>
      <c r="K23" s="213"/>
      <c r="L23" s="213"/>
      <c r="M23" s="38"/>
      <c r="N23" s="38"/>
      <c r="O23" s="38"/>
      <c r="P23" s="38"/>
      <c r="Q23" s="38"/>
      <c r="R23" s="39"/>
    </row>
    <row r="24" spans="2:18" s="1" customFormat="1" ht="6.9" customHeigh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</row>
    <row r="25" spans="2:18" s="1" customFormat="1" ht="6.9" customHeight="1">
      <c r="B25" s="37"/>
      <c r="C25" s="38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38"/>
      <c r="R25" s="39"/>
    </row>
    <row r="26" spans="2:18" s="1" customFormat="1" ht="14.4" customHeight="1">
      <c r="B26" s="37"/>
      <c r="C26" s="38"/>
      <c r="D26" s="117" t="s">
        <v>106</v>
      </c>
      <c r="E26" s="38"/>
      <c r="F26" s="38"/>
      <c r="G26" s="38"/>
      <c r="H26" s="38"/>
      <c r="I26" s="38"/>
      <c r="J26" s="38"/>
      <c r="K26" s="38"/>
      <c r="L26" s="38"/>
      <c r="M26" s="214">
        <f>N87</f>
        <v>0</v>
      </c>
      <c r="N26" s="214"/>
      <c r="O26" s="214"/>
      <c r="P26" s="214"/>
      <c r="Q26" s="38"/>
      <c r="R26" s="39"/>
    </row>
    <row r="27" spans="2:18" s="1" customFormat="1" ht="14.4" customHeight="1">
      <c r="B27" s="37"/>
      <c r="C27" s="38"/>
      <c r="D27" s="36" t="s">
        <v>93</v>
      </c>
      <c r="E27" s="38"/>
      <c r="F27" s="38"/>
      <c r="G27" s="38"/>
      <c r="H27" s="38"/>
      <c r="I27" s="38"/>
      <c r="J27" s="38"/>
      <c r="K27" s="38"/>
      <c r="L27" s="38"/>
      <c r="M27" s="214">
        <f>N109</f>
        <v>0</v>
      </c>
      <c r="N27" s="214"/>
      <c r="O27" s="214"/>
      <c r="P27" s="214"/>
      <c r="Q27" s="38"/>
      <c r="R27" s="39"/>
    </row>
    <row r="28" spans="2:18" s="1" customFormat="1" ht="6.9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</row>
    <row r="29" spans="2:18" s="1" customFormat="1" ht="25.35" customHeight="1">
      <c r="B29" s="37"/>
      <c r="C29" s="38"/>
      <c r="D29" s="118" t="s">
        <v>43</v>
      </c>
      <c r="E29" s="38"/>
      <c r="F29" s="38"/>
      <c r="G29" s="38"/>
      <c r="H29" s="38"/>
      <c r="I29" s="38"/>
      <c r="J29" s="38"/>
      <c r="K29" s="38"/>
      <c r="L29" s="38"/>
      <c r="M29" s="252">
        <f>ROUND(M26+M27,2)</f>
        <v>0</v>
      </c>
      <c r="N29" s="247"/>
      <c r="O29" s="247"/>
      <c r="P29" s="247"/>
      <c r="Q29" s="38"/>
      <c r="R29" s="39"/>
    </row>
    <row r="30" spans="2:18" s="1" customFormat="1" ht="6.9" customHeight="1">
      <c r="B30" s="37"/>
      <c r="C30" s="38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38"/>
      <c r="R30" s="39"/>
    </row>
    <row r="31" spans="2:18" s="1" customFormat="1" ht="14.4" customHeight="1">
      <c r="B31" s="37"/>
      <c r="C31" s="38"/>
      <c r="D31" s="44" t="s">
        <v>44</v>
      </c>
      <c r="E31" s="44" t="s">
        <v>45</v>
      </c>
      <c r="F31" s="45">
        <v>0.21</v>
      </c>
      <c r="G31" s="119" t="s">
        <v>46</v>
      </c>
      <c r="H31" s="253">
        <f>ROUND((((SUM(BE109:BE116)+SUM(BE133:BE325))+SUM(BE327:BE329))),2)</f>
        <v>0</v>
      </c>
      <c r="I31" s="247"/>
      <c r="J31" s="247"/>
      <c r="K31" s="38"/>
      <c r="L31" s="38"/>
      <c r="M31" s="253">
        <f>ROUND(((ROUND((SUM(BE109:BE116)+SUM(BE133:BE325)), 2)*F31)+SUM(BE327:BE329)*F31),2)</f>
        <v>0</v>
      </c>
      <c r="N31" s="247"/>
      <c r="O31" s="247"/>
      <c r="P31" s="247"/>
      <c r="Q31" s="38"/>
      <c r="R31" s="39"/>
    </row>
    <row r="32" spans="2:18" s="1" customFormat="1" ht="14.4" customHeight="1">
      <c r="B32" s="37"/>
      <c r="C32" s="38"/>
      <c r="D32" s="38"/>
      <c r="E32" s="44" t="s">
        <v>47</v>
      </c>
      <c r="F32" s="45">
        <v>0.15</v>
      </c>
      <c r="G32" s="119" t="s">
        <v>46</v>
      </c>
      <c r="H32" s="253">
        <f>ROUND((((SUM(BF109:BF116)+SUM(BF133:BF325))+SUM(BF327:BF329))),2)</f>
        <v>0</v>
      </c>
      <c r="I32" s="247"/>
      <c r="J32" s="247"/>
      <c r="K32" s="38"/>
      <c r="L32" s="38"/>
      <c r="M32" s="253">
        <f>ROUND(((ROUND((SUM(BF109:BF116)+SUM(BF133:BF325)), 2)*F32)+SUM(BF327:BF329)*F32),2)</f>
        <v>0</v>
      </c>
      <c r="N32" s="247"/>
      <c r="O32" s="247"/>
      <c r="P32" s="247"/>
      <c r="Q32" s="38"/>
      <c r="R32" s="39"/>
    </row>
    <row r="33" spans="2:18" s="1" customFormat="1" ht="14.4" hidden="1" customHeight="1">
      <c r="B33" s="37"/>
      <c r="C33" s="38"/>
      <c r="D33" s="38"/>
      <c r="E33" s="44" t="s">
        <v>48</v>
      </c>
      <c r="F33" s="45">
        <v>0.21</v>
      </c>
      <c r="G33" s="119" t="s">
        <v>46</v>
      </c>
      <c r="H33" s="253">
        <f>ROUND((((SUM(BG109:BG116)+SUM(BG133:BG325))+SUM(BG327:BG329))),2)</f>
        <v>0</v>
      </c>
      <c r="I33" s="247"/>
      <c r="J33" s="247"/>
      <c r="K33" s="38"/>
      <c r="L33" s="38"/>
      <c r="M33" s="253">
        <v>0</v>
      </c>
      <c r="N33" s="247"/>
      <c r="O33" s="247"/>
      <c r="P33" s="247"/>
      <c r="Q33" s="38"/>
      <c r="R33" s="39"/>
    </row>
    <row r="34" spans="2:18" s="1" customFormat="1" ht="14.4" hidden="1" customHeight="1">
      <c r="B34" s="37"/>
      <c r="C34" s="38"/>
      <c r="D34" s="38"/>
      <c r="E34" s="44" t="s">
        <v>49</v>
      </c>
      <c r="F34" s="45">
        <v>0.15</v>
      </c>
      <c r="G34" s="119" t="s">
        <v>46</v>
      </c>
      <c r="H34" s="253">
        <f>ROUND((((SUM(BH109:BH116)+SUM(BH133:BH325))+SUM(BH327:BH329))),2)</f>
        <v>0</v>
      </c>
      <c r="I34" s="247"/>
      <c r="J34" s="247"/>
      <c r="K34" s="38"/>
      <c r="L34" s="38"/>
      <c r="M34" s="253">
        <v>0</v>
      </c>
      <c r="N34" s="247"/>
      <c r="O34" s="247"/>
      <c r="P34" s="247"/>
      <c r="Q34" s="38"/>
      <c r="R34" s="39"/>
    </row>
    <row r="35" spans="2:18" s="1" customFormat="1" ht="14.4" hidden="1" customHeight="1">
      <c r="B35" s="37"/>
      <c r="C35" s="38"/>
      <c r="D35" s="38"/>
      <c r="E35" s="44" t="s">
        <v>50</v>
      </c>
      <c r="F35" s="45">
        <v>0</v>
      </c>
      <c r="G35" s="119" t="s">
        <v>46</v>
      </c>
      <c r="H35" s="253">
        <f>ROUND((((SUM(BI109:BI116)+SUM(BI133:BI325))+SUM(BI327:BI329))),2)</f>
        <v>0</v>
      </c>
      <c r="I35" s="247"/>
      <c r="J35" s="247"/>
      <c r="K35" s="38"/>
      <c r="L35" s="38"/>
      <c r="M35" s="253">
        <v>0</v>
      </c>
      <c r="N35" s="247"/>
      <c r="O35" s="247"/>
      <c r="P35" s="247"/>
      <c r="Q35" s="38"/>
      <c r="R35" s="39"/>
    </row>
    <row r="36" spans="2:18" s="1" customFormat="1" ht="6.9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9"/>
    </row>
    <row r="37" spans="2:18" s="1" customFormat="1" ht="25.35" customHeight="1">
      <c r="B37" s="37"/>
      <c r="C37" s="115"/>
      <c r="D37" s="120" t="s">
        <v>51</v>
      </c>
      <c r="E37" s="77"/>
      <c r="F37" s="77"/>
      <c r="G37" s="121" t="s">
        <v>52</v>
      </c>
      <c r="H37" s="122" t="s">
        <v>53</v>
      </c>
      <c r="I37" s="77"/>
      <c r="J37" s="77"/>
      <c r="K37" s="77"/>
      <c r="L37" s="254">
        <f>SUM(M29:M35)</f>
        <v>0</v>
      </c>
      <c r="M37" s="254"/>
      <c r="N37" s="254"/>
      <c r="O37" s="254"/>
      <c r="P37" s="255"/>
      <c r="Q37" s="115"/>
      <c r="R37" s="39"/>
    </row>
    <row r="38" spans="2:18" s="1" customFormat="1" ht="14.4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9"/>
    </row>
    <row r="39" spans="2:18" s="1" customFormat="1" ht="14.4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ht="12">
      <c r="B40" s="25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/>
    </row>
    <row r="41" spans="2:18" ht="12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/>
    </row>
    <row r="42" spans="2:18" ht="12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2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2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2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2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2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2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2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 ht="14.4">
      <c r="B50" s="37"/>
      <c r="C50" s="38"/>
      <c r="D50" s="52" t="s">
        <v>54</v>
      </c>
      <c r="E50" s="53"/>
      <c r="F50" s="53"/>
      <c r="G50" s="53"/>
      <c r="H50" s="54"/>
      <c r="I50" s="38"/>
      <c r="J50" s="52" t="s">
        <v>55</v>
      </c>
      <c r="K50" s="53"/>
      <c r="L50" s="53"/>
      <c r="M50" s="53"/>
      <c r="N50" s="53"/>
      <c r="O50" s="53"/>
      <c r="P50" s="54"/>
      <c r="Q50" s="38"/>
      <c r="R50" s="39"/>
    </row>
    <row r="51" spans="2:18" ht="12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2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2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2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2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2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2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2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 ht="14.4">
      <c r="B59" s="37"/>
      <c r="C59" s="38"/>
      <c r="D59" s="57" t="s">
        <v>56</v>
      </c>
      <c r="E59" s="58"/>
      <c r="F59" s="58"/>
      <c r="G59" s="59" t="s">
        <v>57</v>
      </c>
      <c r="H59" s="60"/>
      <c r="I59" s="38"/>
      <c r="J59" s="57" t="s">
        <v>56</v>
      </c>
      <c r="K59" s="58"/>
      <c r="L59" s="58"/>
      <c r="M59" s="58"/>
      <c r="N59" s="59" t="s">
        <v>57</v>
      </c>
      <c r="O59" s="58"/>
      <c r="P59" s="60"/>
      <c r="Q59" s="38"/>
      <c r="R59" s="39"/>
    </row>
    <row r="60" spans="2:18" ht="12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 ht="14.4">
      <c r="B61" s="37"/>
      <c r="C61" s="38"/>
      <c r="D61" s="52" t="s">
        <v>58</v>
      </c>
      <c r="E61" s="53"/>
      <c r="F61" s="53"/>
      <c r="G61" s="53"/>
      <c r="H61" s="54"/>
      <c r="I61" s="38"/>
      <c r="J61" s="52" t="s">
        <v>59</v>
      </c>
      <c r="K61" s="53"/>
      <c r="L61" s="53"/>
      <c r="M61" s="53"/>
      <c r="N61" s="53"/>
      <c r="O61" s="53"/>
      <c r="P61" s="54"/>
      <c r="Q61" s="38"/>
      <c r="R61" s="39"/>
    </row>
    <row r="62" spans="2:18" ht="12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2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2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18" ht="12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18" ht="12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18" ht="12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18" ht="12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18" ht="12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18" s="1" customFormat="1" ht="14.4">
      <c r="B70" s="37"/>
      <c r="C70" s="38"/>
      <c r="D70" s="57" t="s">
        <v>56</v>
      </c>
      <c r="E70" s="58"/>
      <c r="F70" s="58"/>
      <c r="G70" s="59" t="s">
        <v>57</v>
      </c>
      <c r="H70" s="60"/>
      <c r="I70" s="38"/>
      <c r="J70" s="57" t="s">
        <v>56</v>
      </c>
      <c r="K70" s="58"/>
      <c r="L70" s="58"/>
      <c r="M70" s="58"/>
      <c r="N70" s="59" t="s">
        <v>57</v>
      </c>
      <c r="O70" s="58"/>
      <c r="P70" s="60"/>
      <c r="Q70" s="38"/>
      <c r="R70" s="39"/>
    </row>
    <row r="71" spans="2:18" s="1" customFormat="1" ht="14.4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18" s="1" customFormat="1" ht="6.9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6"/>
    </row>
    <row r="76" spans="2:18" s="1" customFormat="1" ht="36.9" customHeight="1">
      <c r="B76" s="37"/>
      <c r="C76" s="204" t="s">
        <v>107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39"/>
    </row>
    <row r="77" spans="2:18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</row>
    <row r="78" spans="2:18" s="1" customFormat="1" ht="36.9" customHeight="1">
      <c r="B78" s="37"/>
      <c r="C78" s="71" t="s">
        <v>19</v>
      </c>
      <c r="D78" s="38"/>
      <c r="E78" s="38"/>
      <c r="F78" s="224" t="str">
        <f>F6</f>
        <v>Návrh vstupního prostoru Ústředí VoZP</v>
      </c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38"/>
      <c r="R78" s="39"/>
    </row>
    <row r="79" spans="2:18" s="1" customFormat="1" ht="6.9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9"/>
    </row>
    <row r="80" spans="2:18" s="1" customFormat="1" ht="18" customHeight="1">
      <c r="B80" s="37"/>
      <c r="C80" s="32" t="s">
        <v>23</v>
      </c>
      <c r="D80" s="38"/>
      <c r="E80" s="38"/>
      <c r="F80" s="30" t="str">
        <f>F8</f>
        <v>Drahobejlova 1404/4</v>
      </c>
      <c r="G80" s="38"/>
      <c r="H80" s="38"/>
      <c r="I80" s="38"/>
      <c r="J80" s="38"/>
      <c r="K80" s="32" t="s">
        <v>25</v>
      </c>
      <c r="L80" s="38"/>
      <c r="M80" s="249" t="str">
        <f>IF(O8="","",O8)</f>
        <v>4. 12. 2017</v>
      </c>
      <c r="N80" s="249"/>
      <c r="O80" s="249"/>
      <c r="P80" s="249"/>
      <c r="Q80" s="38"/>
      <c r="R80" s="39"/>
    </row>
    <row r="81" spans="2:47" s="1" customFormat="1" ht="6.9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9"/>
    </row>
    <row r="82" spans="2:47" s="1" customFormat="1" ht="13.2">
      <c r="B82" s="37"/>
      <c r="C82" s="32" t="s">
        <v>27</v>
      </c>
      <c r="D82" s="38"/>
      <c r="E82" s="38"/>
      <c r="F82" s="30" t="str">
        <f>E11</f>
        <v xml:space="preserve">Vojenská zdravotní pojišťovna ČR </v>
      </c>
      <c r="G82" s="38"/>
      <c r="H82" s="38"/>
      <c r="I82" s="38"/>
      <c r="J82" s="38"/>
      <c r="K82" s="32" t="s">
        <v>33</v>
      </c>
      <c r="L82" s="38"/>
      <c r="M82" s="208" t="str">
        <f>E17</f>
        <v>iQ Projects</v>
      </c>
      <c r="N82" s="208"/>
      <c r="O82" s="208"/>
      <c r="P82" s="208"/>
      <c r="Q82" s="208"/>
      <c r="R82" s="39"/>
    </row>
    <row r="83" spans="2:47" s="1" customFormat="1" ht="14.4" customHeight="1">
      <c r="B83" s="37"/>
      <c r="C83" s="32" t="s">
        <v>31</v>
      </c>
      <c r="D83" s="38"/>
      <c r="E83" s="38"/>
      <c r="F83" s="30" t="str">
        <f>IF(E14="","",E14)</f>
        <v>Vyplň údaj</v>
      </c>
      <c r="G83" s="38"/>
      <c r="H83" s="38"/>
      <c r="I83" s="38"/>
      <c r="J83" s="38"/>
      <c r="K83" s="32" t="s">
        <v>38</v>
      </c>
      <c r="L83" s="38"/>
      <c r="M83" s="208" t="str">
        <f>E20</f>
        <v xml:space="preserve"> </v>
      </c>
      <c r="N83" s="208"/>
      <c r="O83" s="208"/>
      <c r="P83" s="208"/>
      <c r="Q83" s="208"/>
      <c r="R83" s="39"/>
    </row>
    <row r="84" spans="2:47" s="1" customFormat="1" ht="10.35" customHeight="1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9"/>
    </row>
    <row r="85" spans="2:47" s="1" customFormat="1" ht="29.25" customHeight="1">
      <c r="B85" s="37"/>
      <c r="C85" s="256" t="s">
        <v>108</v>
      </c>
      <c r="D85" s="257"/>
      <c r="E85" s="257"/>
      <c r="F85" s="257"/>
      <c r="G85" s="257"/>
      <c r="H85" s="115"/>
      <c r="I85" s="115"/>
      <c r="J85" s="115"/>
      <c r="K85" s="115"/>
      <c r="L85" s="115"/>
      <c r="M85" s="115"/>
      <c r="N85" s="256" t="s">
        <v>109</v>
      </c>
      <c r="O85" s="257"/>
      <c r="P85" s="257"/>
      <c r="Q85" s="257"/>
      <c r="R85" s="39"/>
    </row>
    <row r="86" spans="2:47" s="1" customFormat="1" ht="10.35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9"/>
    </row>
    <row r="87" spans="2:47" s="1" customFormat="1" ht="29.25" customHeight="1">
      <c r="B87" s="37"/>
      <c r="C87" s="123" t="s">
        <v>110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243">
        <f>N133</f>
        <v>0</v>
      </c>
      <c r="O87" s="258"/>
      <c r="P87" s="258"/>
      <c r="Q87" s="258"/>
      <c r="R87" s="39"/>
      <c r="AU87" s="21" t="s">
        <v>111</v>
      </c>
    </row>
    <row r="88" spans="2:47" s="6" customFormat="1" ht="24.9" customHeight="1">
      <c r="B88" s="124"/>
      <c r="C88" s="125"/>
      <c r="D88" s="126" t="s">
        <v>112</v>
      </c>
      <c r="E88" s="125"/>
      <c r="F88" s="125"/>
      <c r="G88" s="125"/>
      <c r="H88" s="125"/>
      <c r="I88" s="125"/>
      <c r="J88" s="125"/>
      <c r="K88" s="125"/>
      <c r="L88" s="125"/>
      <c r="M88" s="125"/>
      <c r="N88" s="259">
        <f>N134</f>
        <v>0</v>
      </c>
      <c r="O88" s="260"/>
      <c r="P88" s="260"/>
      <c r="Q88" s="260"/>
      <c r="R88" s="127"/>
    </row>
    <row r="89" spans="2:47" s="7" customFormat="1" ht="19.95" customHeight="1">
      <c r="B89" s="128"/>
      <c r="C89" s="129"/>
      <c r="D89" s="103" t="s">
        <v>113</v>
      </c>
      <c r="E89" s="129"/>
      <c r="F89" s="129"/>
      <c r="G89" s="129"/>
      <c r="H89" s="129"/>
      <c r="I89" s="129"/>
      <c r="J89" s="129"/>
      <c r="K89" s="129"/>
      <c r="L89" s="129"/>
      <c r="M89" s="129"/>
      <c r="N89" s="239">
        <f>N135</f>
        <v>0</v>
      </c>
      <c r="O89" s="261"/>
      <c r="P89" s="261"/>
      <c r="Q89" s="261"/>
      <c r="R89" s="130"/>
    </row>
    <row r="90" spans="2:47" s="7" customFormat="1" ht="19.95" customHeight="1">
      <c r="B90" s="128"/>
      <c r="C90" s="129"/>
      <c r="D90" s="103" t="s">
        <v>114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39">
        <f>N140</f>
        <v>0</v>
      </c>
      <c r="O90" s="261"/>
      <c r="P90" s="261"/>
      <c r="Q90" s="261"/>
      <c r="R90" s="130"/>
    </row>
    <row r="91" spans="2:47" s="7" customFormat="1" ht="19.95" customHeight="1">
      <c r="B91" s="128"/>
      <c r="C91" s="129"/>
      <c r="D91" s="103" t="s">
        <v>115</v>
      </c>
      <c r="E91" s="129"/>
      <c r="F91" s="129"/>
      <c r="G91" s="129"/>
      <c r="H91" s="129"/>
      <c r="I91" s="129"/>
      <c r="J91" s="129"/>
      <c r="K91" s="129"/>
      <c r="L91" s="129"/>
      <c r="M91" s="129"/>
      <c r="N91" s="239">
        <f>N163</f>
        <v>0</v>
      </c>
      <c r="O91" s="261"/>
      <c r="P91" s="261"/>
      <c r="Q91" s="261"/>
      <c r="R91" s="130"/>
    </row>
    <row r="92" spans="2:47" s="7" customFormat="1" ht="19.95" customHeight="1">
      <c r="B92" s="128"/>
      <c r="C92" s="129"/>
      <c r="D92" s="103" t="s">
        <v>116</v>
      </c>
      <c r="E92" s="129"/>
      <c r="F92" s="129"/>
      <c r="G92" s="129"/>
      <c r="H92" s="129"/>
      <c r="I92" s="129"/>
      <c r="J92" s="129"/>
      <c r="K92" s="129"/>
      <c r="L92" s="129"/>
      <c r="M92" s="129"/>
      <c r="N92" s="239">
        <f>N193</f>
        <v>0</v>
      </c>
      <c r="O92" s="261"/>
      <c r="P92" s="261"/>
      <c r="Q92" s="261"/>
      <c r="R92" s="130"/>
    </row>
    <row r="93" spans="2:47" s="7" customFormat="1" ht="19.95" customHeight="1">
      <c r="B93" s="128"/>
      <c r="C93" s="129"/>
      <c r="D93" s="103" t="s">
        <v>117</v>
      </c>
      <c r="E93" s="129"/>
      <c r="F93" s="129"/>
      <c r="G93" s="129"/>
      <c r="H93" s="129"/>
      <c r="I93" s="129"/>
      <c r="J93" s="129"/>
      <c r="K93" s="129"/>
      <c r="L93" s="129"/>
      <c r="M93" s="129"/>
      <c r="N93" s="239">
        <f>N198</f>
        <v>0</v>
      </c>
      <c r="O93" s="261"/>
      <c r="P93" s="261"/>
      <c r="Q93" s="261"/>
      <c r="R93" s="130"/>
    </row>
    <row r="94" spans="2:47" s="6" customFormat="1" ht="24.9" customHeight="1">
      <c r="B94" s="124"/>
      <c r="C94" s="125"/>
      <c r="D94" s="126" t="s">
        <v>118</v>
      </c>
      <c r="E94" s="125"/>
      <c r="F94" s="125"/>
      <c r="G94" s="125"/>
      <c r="H94" s="125"/>
      <c r="I94" s="125"/>
      <c r="J94" s="125"/>
      <c r="K94" s="125"/>
      <c r="L94" s="125"/>
      <c r="M94" s="125"/>
      <c r="N94" s="259">
        <f>N200</f>
        <v>0</v>
      </c>
      <c r="O94" s="260"/>
      <c r="P94" s="260"/>
      <c r="Q94" s="260"/>
      <c r="R94" s="127"/>
    </row>
    <row r="95" spans="2:47" s="7" customFormat="1" ht="19.95" customHeight="1">
      <c r="B95" s="128"/>
      <c r="C95" s="129"/>
      <c r="D95" s="103" t="s">
        <v>119</v>
      </c>
      <c r="E95" s="129"/>
      <c r="F95" s="129"/>
      <c r="G95" s="129"/>
      <c r="H95" s="129"/>
      <c r="I95" s="129"/>
      <c r="J95" s="129"/>
      <c r="K95" s="129"/>
      <c r="L95" s="129"/>
      <c r="M95" s="129"/>
      <c r="N95" s="239">
        <f>N201</f>
        <v>0</v>
      </c>
      <c r="O95" s="261"/>
      <c r="P95" s="261"/>
      <c r="Q95" s="261"/>
      <c r="R95" s="130"/>
    </row>
    <row r="96" spans="2:47" s="7" customFormat="1" ht="19.95" customHeight="1">
      <c r="B96" s="128"/>
      <c r="C96" s="129"/>
      <c r="D96" s="103" t="s">
        <v>120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39">
        <f>N211</f>
        <v>0</v>
      </c>
      <c r="O96" s="261"/>
      <c r="P96" s="261"/>
      <c r="Q96" s="261"/>
      <c r="R96" s="130"/>
    </row>
    <row r="97" spans="2:65" s="7" customFormat="1" ht="19.95" customHeight="1">
      <c r="B97" s="128"/>
      <c r="C97" s="129"/>
      <c r="D97" s="103" t="s">
        <v>121</v>
      </c>
      <c r="E97" s="129"/>
      <c r="F97" s="129"/>
      <c r="G97" s="129"/>
      <c r="H97" s="129"/>
      <c r="I97" s="129"/>
      <c r="J97" s="129"/>
      <c r="K97" s="129"/>
      <c r="L97" s="129"/>
      <c r="M97" s="129"/>
      <c r="N97" s="239">
        <f>N235</f>
        <v>0</v>
      </c>
      <c r="O97" s="261"/>
      <c r="P97" s="261"/>
      <c r="Q97" s="261"/>
      <c r="R97" s="130"/>
    </row>
    <row r="98" spans="2:65" s="7" customFormat="1" ht="19.95" customHeight="1">
      <c r="B98" s="128"/>
      <c r="C98" s="129"/>
      <c r="D98" s="103" t="s">
        <v>122</v>
      </c>
      <c r="E98" s="129"/>
      <c r="F98" s="129"/>
      <c r="G98" s="129"/>
      <c r="H98" s="129"/>
      <c r="I98" s="129"/>
      <c r="J98" s="129"/>
      <c r="K98" s="129"/>
      <c r="L98" s="129"/>
      <c r="M98" s="129"/>
      <c r="N98" s="239">
        <f>N239</f>
        <v>0</v>
      </c>
      <c r="O98" s="261"/>
      <c r="P98" s="261"/>
      <c r="Q98" s="261"/>
      <c r="R98" s="130"/>
    </row>
    <row r="99" spans="2:65" s="7" customFormat="1" ht="19.95" customHeight="1">
      <c r="B99" s="128"/>
      <c r="C99" s="129"/>
      <c r="D99" s="103" t="s">
        <v>123</v>
      </c>
      <c r="E99" s="129"/>
      <c r="F99" s="129"/>
      <c r="G99" s="129"/>
      <c r="H99" s="129"/>
      <c r="I99" s="129"/>
      <c r="J99" s="129"/>
      <c r="K99" s="129"/>
      <c r="L99" s="129"/>
      <c r="M99" s="129"/>
      <c r="N99" s="239">
        <f>N252</f>
        <v>0</v>
      </c>
      <c r="O99" s="261"/>
      <c r="P99" s="261"/>
      <c r="Q99" s="261"/>
      <c r="R99" s="130"/>
    </row>
    <row r="100" spans="2:65" s="7" customFormat="1" ht="19.95" customHeight="1">
      <c r="B100" s="128"/>
      <c r="C100" s="129"/>
      <c r="D100" s="103" t="s">
        <v>124</v>
      </c>
      <c r="E100" s="129"/>
      <c r="F100" s="129"/>
      <c r="G100" s="129"/>
      <c r="H100" s="129"/>
      <c r="I100" s="129"/>
      <c r="J100" s="129"/>
      <c r="K100" s="129"/>
      <c r="L100" s="129"/>
      <c r="M100" s="129"/>
      <c r="N100" s="239">
        <f>N288</f>
        <v>0</v>
      </c>
      <c r="O100" s="261"/>
      <c r="P100" s="261"/>
      <c r="Q100" s="261"/>
      <c r="R100" s="130"/>
    </row>
    <row r="101" spans="2:65" s="7" customFormat="1" ht="19.95" customHeight="1">
      <c r="B101" s="128"/>
      <c r="C101" s="129"/>
      <c r="D101" s="103" t="s">
        <v>125</v>
      </c>
      <c r="E101" s="129"/>
      <c r="F101" s="129"/>
      <c r="G101" s="129"/>
      <c r="H101" s="129"/>
      <c r="I101" s="129"/>
      <c r="J101" s="129"/>
      <c r="K101" s="129"/>
      <c r="L101" s="129"/>
      <c r="M101" s="129"/>
      <c r="N101" s="239">
        <f>N308</f>
        <v>0</v>
      </c>
      <c r="O101" s="261"/>
      <c r="P101" s="261"/>
      <c r="Q101" s="261"/>
      <c r="R101" s="130"/>
    </row>
    <row r="102" spans="2:65" s="6" customFormat="1" ht="24.9" customHeight="1">
      <c r="B102" s="124"/>
      <c r="C102" s="125"/>
      <c r="D102" s="126" t="s">
        <v>126</v>
      </c>
      <c r="E102" s="125"/>
      <c r="F102" s="125"/>
      <c r="G102" s="125"/>
      <c r="H102" s="125"/>
      <c r="I102" s="125"/>
      <c r="J102" s="125"/>
      <c r="K102" s="125"/>
      <c r="L102" s="125"/>
      <c r="M102" s="125"/>
      <c r="N102" s="259">
        <f>N317</f>
        <v>0</v>
      </c>
      <c r="O102" s="260"/>
      <c r="P102" s="260"/>
      <c r="Q102" s="260"/>
      <c r="R102" s="127"/>
    </row>
    <row r="103" spans="2:65" s="7" customFormat="1" ht="19.95" customHeight="1">
      <c r="B103" s="128"/>
      <c r="C103" s="129"/>
      <c r="D103" s="103" t="s">
        <v>127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239">
        <f>N318</f>
        <v>0</v>
      </c>
      <c r="O103" s="261"/>
      <c r="P103" s="261"/>
      <c r="Q103" s="261"/>
      <c r="R103" s="130"/>
    </row>
    <row r="104" spans="2:65" s="7" customFormat="1" ht="19.95" customHeight="1">
      <c r="B104" s="128"/>
      <c r="C104" s="129"/>
      <c r="D104" s="103" t="s">
        <v>128</v>
      </c>
      <c r="E104" s="129"/>
      <c r="F104" s="129"/>
      <c r="G104" s="129"/>
      <c r="H104" s="129"/>
      <c r="I104" s="129"/>
      <c r="J104" s="129"/>
      <c r="K104" s="129"/>
      <c r="L104" s="129"/>
      <c r="M104" s="129"/>
      <c r="N104" s="239">
        <f>N320</f>
        <v>0</v>
      </c>
      <c r="O104" s="261"/>
      <c r="P104" s="261"/>
      <c r="Q104" s="261"/>
      <c r="R104" s="130"/>
    </row>
    <row r="105" spans="2:65" s="7" customFormat="1" ht="19.95" customHeight="1">
      <c r="B105" s="128"/>
      <c r="C105" s="129"/>
      <c r="D105" s="103" t="s">
        <v>129</v>
      </c>
      <c r="E105" s="129"/>
      <c r="F105" s="129"/>
      <c r="G105" s="129"/>
      <c r="H105" s="129"/>
      <c r="I105" s="129"/>
      <c r="J105" s="129"/>
      <c r="K105" s="129"/>
      <c r="L105" s="129"/>
      <c r="M105" s="129"/>
      <c r="N105" s="239">
        <f>N322</f>
        <v>0</v>
      </c>
      <c r="O105" s="261"/>
      <c r="P105" s="261"/>
      <c r="Q105" s="261"/>
      <c r="R105" s="130"/>
    </row>
    <row r="106" spans="2:65" s="7" customFormat="1" ht="19.95" customHeight="1">
      <c r="B106" s="128"/>
      <c r="C106" s="129"/>
      <c r="D106" s="103" t="s">
        <v>130</v>
      </c>
      <c r="E106" s="129"/>
      <c r="F106" s="129"/>
      <c r="G106" s="129"/>
      <c r="H106" s="129"/>
      <c r="I106" s="129"/>
      <c r="J106" s="129"/>
      <c r="K106" s="129"/>
      <c r="L106" s="129"/>
      <c r="M106" s="129"/>
      <c r="N106" s="239">
        <f>N324</f>
        <v>0</v>
      </c>
      <c r="O106" s="261"/>
      <c r="P106" s="261"/>
      <c r="Q106" s="261"/>
      <c r="R106" s="130"/>
    </row>
    <row r="107" spans="2:65" s="6" customFormat="1" ht="21.75" customHeight="1">
      <c r="B107" s="124"/>
      <c r="C107" s="125"/>
      <c r="D107" s="126" t="s">
        <v>131</v>
      </c>
      <c r="E107" s="125"/>
      <c r="F107" s="125"/>
      <c r="G107" s="125"/>
      <c r="H107" s="125"/>
      <c r="I107" s="125"/>
      <c r="J107" s="125"/>
      <c r="K107" s="125"/>
      <c r="L107" s="125"/>
      <c r="M107" s="125"/>
      <c r="N107" s="262">
        <f>N326</f>
        <v>0</v>
      </c>
      <c r="O107" s="260"/>
      <c r="P107" s="260"/>
      <c r="Q107" s="260"/>
      <c r="R107" s="127"/>
    </row>
    <row r="108" spans="2:65" s="1" customFormat="1" ht="21.75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9"/>
    </row>
    <row r="109" spans="2:65" s="1" customFormat="1" ht="29.25" customHeight="1">
      <c r="B109" s="37"/>
      <c r="C109" s="123" t="s">
        <v>132</v>
      </c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258">
        <f>ROUND(N110+N111+N112+N113+N114+N115,2)</f>
        <v>0</v>
      </c>
      <c r="O109" s="263"/>
      <c r="P109" s="263"/>
      <c r="Q109" s="263"/>
      <c r="R109" s="39"/>
      <c r="T109" s="131"/>
      <c r="U109" s="132" t="s">
        <v>44</v>
      </c>
    </row>
    <row r="110" spans="2:65" s="1" customFormat="1" ht="18" customHeight="1">
      <c r="B110" s="133"/>
      <c r="C110" s="134"/>
      <c r="D110" s="240" t="s">
        <v>133</v>
      </c>
      <c r="E110" s="264"/>
      <c r="F110" s="264"/>
      <c r="G110" s="264"/>
      <c r="H110" s="264"/>
      <c r="I110" s="134"/>
      <c r="J110" s="134"/>
      <c r="K110" s="134"/>
      <c r="L110" s="134"/>
      <c r="M110" s="134"/>
      <c r="N110" s="238">
        <f>ROUND(N87*T110,2)</f>
        <v>0</v>
      </c>
      <c r="O110" s="265"/>
      <c r="P110" s="265"/>
      <c r="Q110" s="265"/>
      <c r="R110" s="136"/>
      <c r="S110" s="137"/>
      <c r="T110" s="138"/>
      <c r="U110" s="139" t="s">
        <v>45</v>
      </c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134</v>
      </c>
      <c r="AZ110" s="137"/>
      <c r="BA110" s="137"/>
      <c r="BB110" s="137"/>
      <c r="BC110" s="137"/>
      <c r="BD110" s="137"/>
      <c r="BE110" s="141">
        <f t="shared" ref="BE110:BE115" si="0">IF(U110="základní",N110,0)</f>
        <v>0</v>
      </c>
      <c r="BF110" s="141">
        <f t="shared" ref="BF110:BF115" si="1">IF(U110="snížená",N110,0)</f>
        <v>0</v>
      </c>
      <c r="BG110" s="141">
        <f t="shared" ref="BG110:BG115" si="2">IF(U110="zákl. přenesená",N110,0)</f>
        <v>0</v>
      </c>
      <c r="BH110" s="141">
        <f t="shared" ref="BH110:BH115" si="3">IF(U110="sníž. přenesená",N110,0)</f>
        <v>0</v>
      </c>
      <c r="BI110" s="141">
        <f t="shared" ref="BI110:BI115" si="4">IF(U110="nulová",N110,0)</f>
        <v>0</v>
      </c>
      <c r="BJ110" s="140" t="s">
        <v>85</v>
      </c>
      <c r="BK110" s="137"/>
      <c r="BL110" s="137"/>
      <c r="BM110" s="137"/>
    </row>
    <row r="111" spans="2:65" s="1" customFormat="1" ht="18" customHeight="1">
      <c r="B111" s="133"/>
      <c r="C111" s="134"/>
      <c r="D111" s="240" t="s">
        <v>135</v>
      </c>
      <c r="E111" s="264"/>
      <c r="F111" s="264"/>
      <c r="G111" s="264"/>
      <c r="H111" s="264"/>
      <c r="I111" s="134"/>
      <c r="J111" s="134"/>
      <c r="K111" s="134"/>
      <c r="L111" s="134"/>
      <c r="M111" s="134"/>
      <c r="N111" s="238">
        <f>ROUND(N87*T111,2)</f>
        <v>0</v>
      </c>
      <c r="O111" s="265"/>
      <c r="P111" s="265"/>
      <c r="Q111" s="265"/>
      <c r="R111" s="136"/>
      <c r="S111" s="137"/>
      <c r="T111" s="138"/>
      <c r="U111" s="139" t="s">
        <v>45</v>
      </c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134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85</v>
      </c>
      <c r="BK111" s="137"/>
      <c r="BL111" s="137"/>
      <c r="BM111" s="137"/>
    </row>
    <row r="112" spans="2:65" s="1" customFormat="1" ht="18" customHeight="1">
      <c r="B112" s="133"/>
      <c r="C112" s="134"/>
      <c r="D112" s="240" t="s">
        <v>136</v>
      </c>
      <c r="E112" s="264"/>
      <c r="F112" s="264"/>
      <c r="G112" s="264"/>
      <c r="H112" s="264"/>
      <c r="I112" s="134"/>
      <c r="J112" s="134"/>
      <c r="K112" s="134"/>
      <c r="L112" s="134"/>
      <c r="M112" s="134"/>
      <c r="N112" s="238">
        <f>ROUND(N87*T112,2)</f>
        <v>0</v>
      </c>
      <c r="O112" s="265"/>
      <c r="P112" s="265"/>
      <c r="Q112" s="265"/>
      <c r="R112" s="136"/>
      <c r="S112" s="137"/>
      <c r="T112" s="138"/>
      <c r="U112" s="139" t="s">
        <v>45</v>
      </c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134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85</v>
      </c>
      <c r="BK112" s="137"/>
      <c r="BL112" s="137"/>
      <c r="BM112" s="137"/>
    </row>
    <row r="113" spans="2:65" s="1" customFormat="1" ht="18" customHeight="1">
      <c r="B113" s="133"/>
      <c r="C113" s="134"/>
      <c r="D113" s="240" t="s">
        <v>137</v>
      </c>
      <c r="E113" s="264"/>
      <c r="F113" s="264"/>
      <c r="G113" s="264"/>
      <c r="H113" s="264"/>
      <c r="I113" s="134"/>
      <c r="J113" s="134"/>
      <c r="K113" s="134"/>
      <c r="L113" s="134"/>
      <c r="M113" s="134"/>
      <c r="N113" s="238">
        <f>ROUND(N87*T113,2)</f>
        <v>0</v>
      </c>
      <c r="O113" s="265"/>
      <c r="P113" s="265"/>
      <c r="Q113" s="265"/>
      <c r="R113" s="136"/>
      <c r="S113" s="137"/>
      <c r="T113" s="138"/>
      <c r="U113" s="139" t="s">
        <v>45</v>
      </c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134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85</v>
      </c>
      <c r="BK113" s="137"/>
      <c r="BL113" s="137"/>
      <c r="BM113" s="137"/>
    </row>
    <row r="114" spans="2:65" s="1" customFormat="1" ht="18" customHeight="1">
      <c r="B114" s="133"/>
      <c r="C114" s="134"/>
      <c r="D114" s="240" t="s">
        <v>138</v>
      </c>
      <c r="E114" s="264"/>
      <c r="F114" s="264"/>
      <c r="G114" s="264"/>
      <c r="H114" s="264"/>
      <c r="I114" s="134"/>
      <c r="J114" s="134"/>
      <c r="K114" s="134"/>
      <c r="L114" s="134"/>
      <c r="M114" s="134"/>
      <c r="N114" s="238">
        <f>ROUND(N87*T114,2)</f>
        <v>0</v>
      </c>
      <c r="O114" s="265"/>
      <c r="P114" s="265"/>
      <c r="Q114" s="265"/>
      <c r="R114" s="136"/>
      <c r="S114" s="137"/>
      <c r="T114" s="138"/>
      <c r="U114" s="139" t="s">
        <v>45</v>
      </c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134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85</v>
      </c>
      <c r="BK114" s="137"/>
      <c r="BL114" s="137"/>
      <c r="BM114" s="137"/>
    </row>
    <row r="115" spans="2:65" s="1" customFormat="1" ht="18" customHeight="1">
      <c r="B115" s="133"/>
      <c r="C115" s="134"/>
      <c r="D115" s="135" t="s">
        <v>139</v>
      </c>
      <c r="E115" s="134"/>
      <c r="F115" s="134"/>
      <c r="G115" s="134"/>
      <c r="H115" s="134"/>
      <c r="I115" s="134"/>
      <c r="J115" s="134"/>
      <c r="K115" s="134"/>
      <c r="L115" s="134"/>
      <c r="M115" s="134"/>
      <c r="N115" s="238">
        <f>ROUND(N87*T115,2)</f>
        <v>0</v>
      </c>
      <c r="O115" s="265"/>
      <c r="P115" s="265"/>
      <c r="Q115" s="265"/>
      <c r="R115" s="136"/>
      <c r="S115" s="137"/>
      <c r="T115" s="142"/>
      <c r="U115" s="143" t="s">
        <v>45</v>
      </c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140</v>
      </c>
      <c r="AZ115" s="137"/>
      <c r="BA115" s="137"/>
      <c r="BB115" s="137"/>
      <c r="BC115" s="137"/>
      <c r="BD115" s="137"/>
      <c r="BE115" s="141">
        <f t="shared" si="0"/>
        <v>0</v>
      </c>
      <c r="BF115" s="141">
        <f t="shared" si="1"/>
        <v>0</v>
      </c>
      <c r="BG115" s="141">
        <f t="shared" si="2"/>
        <v>0</v>
      </c>
      <c r="BH115" s="141">
        <f t="shared" si="3"/>
        <v>0</v>
      </c>
      <c r="BI115" s="141">
        <f t="shared" si="4"/>
        <v>0</v>
      </c>
      <c r="BJ115" s="140" t="s">
        <v>85</v>
      </c>
      <c r="BK115" s="137"/>
      <c r="BL115" s="137"/>
      <c r="BM115" s="137"/>
    </row>
    <row r="116" spans="2:65" s="1" customFormat="1" ht="12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9"/>
    </row>
    <row r="117" spans="2:65" s="1" customFormat="1" ht="29.25" customHeight="1">
      <c r="B117" s="37"/>
      <c r="C117" s="114" t="s">
        <v>98</v>
      </c>
      <c r="D117" s="115"/>
      <c r="E117" s="115"/>
      <c r="F117" s="115"/>
      <c r="G117" s="115"/>
      <c r="H117" s="115"/>
      <c r="I117" s="115"/>
      <c r="J117" s="115"/>
      <c r="K117" s="115"/>
      <c r="L117" s="244">
        <f>ROUND(SUM(N87+N109),2)</f>
        <v>0</v>
      </c>
      <c r="M117" s="244"/>
      <c r="N117" s="244"/>
      <c r="O117" s="244"/>
      <c r="P117" s="244"/>
      <c r="Q117" s="244"/>
      <c r="R117" s="39"/>
    </row>
    <row r="118" spans="2:65" s="1" customFormat="1" ht="6.9" customHeight="1"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22" spans="2:65" s="1" customFormat="1" ht="6.9" customHeight="1">
      <c r="B122" s="64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6"/>
    </row>
    <row r="123" spans="2:65" s="1" customFormat="1" ht="36.9" customHeight="1">
      <c r="B123" s="37"/>
      <c r="C123" s="204" t="s">
        <v>141</v>
      </c>
      <c r="D123" s="247"/>
      <c r="E123" s="247"/>
      <c r="F123" s="247"/>
      <c r="G123" s="247"/>
      <c r="H123" s="247"/>
      <c r="I123" s="247"/>
      <c r="J123" s="247"/>
      <c r="K123" s="247"/>
      <c r="L123" s="247"/>
      <c r="M123" s="247"/>
      <c r="N123" s="247"/>
      <c r="O123" s="247"/>
      <c r="P123" s="247"/>
      <c r="Q123" s="247"/>
      <c r="R123" s="39"/>
    </row>
    <row r="124" spans="2:65" s="1" customFormat="1" ht="6.9" customHeight="1"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9"/>
    </row>
    <row r="125" spans="2:65" s="1" customFormat="1" ht="36.9" customHeight="1">
      <c r="B125" s="37"/>
      <c r="C125" s="71" t="s">
        <v>19</v>
      </c>
      <c r="D125" s="38"/>
      <c r="E125" s="38"/>
      <c r="F125" s="224" t="str">
        <f>F6</f>
        <v>Návrh vstupního prostoru Ústředí VoZP</v>
      </c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38"/>
      <c r="R125" s="39"/>
    </row>
    <row r="126" spans="2:65" s="1" customFormat="1" ht="6.9" customHeight="1"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9"/>
    </row>
    <row r="127" spans="2:65" s="1" customFormat="1" ht="18" customHeight="1">
      <c r="B127" s="37"/>
      <c r="C127" s="32" t="s">
        <v>23</v>
      </c>
      <c r="D127" s="38"/>
      <c r="E127" s="38"/>
      <c r="F127" s="30" t="str">
        <f>F8</f>
        <v>Drahobejlova 1404/4</v>
      </c>
      <c r="G127" s="38"/>
      <c r="H127" s="38"/>
      <c r="I127" s="38"/>
      <c r="J127" s="38"/>
      <c r="K127" s="32" t="s">
        <v>25</v>
      </c>
      <c r="L127" s="38"/>
      <c r="M127" s="249" t="str">
        <f>IF(O8="","",O8)</f>
        <v>4. 12. 2017</v>
      </c>
      <c r="N127" s="249"/>
      <c r="O127" s="249"/>
      <c r="P127" s="249"/>
      <c r="Q127" s="38"/>
      <c r="R127" s="39"/>
    </row>
    <row r="128" spans="2:65" s="1" customFormat="1" ht="6.9" customHeight="1"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9"/>
    </row>
    <row r="129" spans="2:65" s="1" customFormat="1" ht="13.2">
      <c r="B129" s="37"/>
      <c r="C129" s="32" t="s">
        <v>27</v>
      </c>
      <c r="D129" s="38"/>
      <c r="E129" s="38"/>
      <c r="F129" s="30" t="str">
        <f>E11</f>
        <v xml:space="preserve">Vojenská zdravotní pojišťovna ČR </v>
      </c>
      <c r="G129" s="38"/>
      <c r="H129" s="38"/>
      <c r="I129" s="38"/>
      <c r="J129" s="38"/>
      <c r="K129" s="32" t="s">
        <v>33</v>
      </c>
      <c r="L129" s="38"/>
      <c r="M129" s="208" t="str">
        <f>E17</f>
        <v>iQ Projects</v>
      </c>
      <c r="N129" s="208"/>
      <c r="O129" s="208"/>
      <c r="P129" s="208"/>
      <c r="Q129" s="208"/>
      <c r="R129" s="39"/>
    </row>
    <row r="130" spans="2:65" s="1" customFormat="1" ht="14.4" customHeight="1">
      <c r="B130" s="37"/>
      <c r="C130" s="32" t="s">
        <v>31</v>
      </c>
      <c r="D130" s="38"/>
      <c r="E130" s="38"/>
      <c r="F130" s="30" t="str">
        <f>IF(E14="","",E14)</f>
        <v>Vyplň údaj</v>
      </c>
      <c r="G130" s="38"/>
      <c r="H130" s="38"/>
      <c r="I130" s="38"/>
      <c r="J130" s="38"/>
      <c r="K130" s="32" t="s">
        <v>38</v>
      </c>
      <c r="L130" s="38"/>
      <c r="M130" s="208" t="str">
        <f>E20</f>
        <v xml:space="preserve"> </v>
      </c>
      <c r="N130" s="208"/>
      <c r="O130" s="208"/>
      <c r="P130" s="208"/>
      <c r="Q130" s="208"/>
      <c r="R130" s="39"/>
    </row>
    <row r="131" spans="2:65" s="1" customFormat="1" ht="10.35" customHeight="1">
      <c r="B131" s="37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9"/>
    </row>
    <row r="132" spans="2:65" s="8" customFormat="1" ht="29.25" customHeight="1">
      <c r="B132" s="144"/>
      <c r="C132" s="145" t="s">
        <v>142</v>
      </c>
      <c r="D132" s="146" t="s">
        <v>143</v>
      </c>
      <c r="E132" s="146" t="s">
        <v>62</v>
      </c>
      <c r="F132" s="266" t="s">
        <v>144</v>
      </c>
      <c r="G132" s="266"/>
      <c r="H132" s="266"/>
      <c r="I132" s="266"/>
      <c r="J132" s="146" t="s">
        <v>145</v>
      </c>
      <c r="K132" s="146" t="s">
        <v>146</v>
      </c>
      <c r="L132" s="266" t="s">
        <v>147</v>
      </c>
      <c r="M132" s="266"/>
      <c r="N132" s="266" t="s">
        <v>109</v>
      </c>
      <c r="O132" s="266"/>
      <c r="P132" s="266"/>
      <c r="Q132" s="267"/>
      <c r="R132" s="147"/>
      <c r="T132" s="78" t="s">
        <v>148</v>
      </c>
      <c r="U132" s="79" t="s">
        <v>44</v>
      </c>
      <c r="V132" s="79" t="s">
        <v>149</v>
      </c>
      <c r="W132" s="79" t="s">
        <v>150</v>
      </c>
      <c r="X132" s="79" t="s">
        <v>151</v>
      </c>
      <c r="Y132" s="79" t="s">
        <v>152</v>
      </c>
      <c r="Z132" s="79" t="s">
        <v>153</v>
      </c>
      <c r="AA132" s="80" t="s">
        <v>154</v>
      </c>
    </row>
    <row r="133" spans="2:65" s="1" customFormat="1" ht="29.25" customHeight="1">
      <c r="B133" s="37"/>
      <c r="C133" s="82" t="s">
        <v>106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286">
        <f>BK133</f>
        <v>0</v>
      </c>
      <c r="O133" s="287"/>
      <c r="P133" s="287"/>
      <c r="Q133" s="287"/>
      <c r="R133" s="39"/>
      <c r="T133" s="81"/>
      <c r="U133" s="53"/>
      <c r="V133" s="53"/>
      <c r="W133" s="148">
        <f>W134+W200+W317+W326</f>
        <v>0</v>
      </c>
      <c r="X133" s="53"/>
      <c r="Y133" s="148">
        <f>Y134+Y200+Y317+Y326</f>
        <v>17.907364909999998</v>
      </c>
      <c r="Z133" s="53"/>
      <c r="AA133" s="149">
        <f>AA134+AA200+AA317+AA326</f>
        <v>18.789893379999999</v>
      </c>
      <c r="AT133" s="21" t="s">
        <v>79</v>
      </c>
      <c r="AU133" s="21" t="s">
        <v>111</v>
      </c>
      <c r="BK133" s="150">
        <f>BK134+BK200+BK317+BK326</f>
        <v>0</v>
      </c>
    </row>
    <row r="134" spans="2:65" s="9" customFormat="1" ht="37.35" customHeight="1">
      <c r="B134" s="151"/>
      <c r="C134" s="152"/>
      <c r="D134" s="153" t="s">
        <v>112</v>
      </c>
      <c r="E134" s="153"/>
      <c r="F134" s="153"/>
      <c r="G134" s="153"/>
      <c r="H134" s="153"/>
      <c r="I134" s="153"/>
      <c r="J134" s="153"/>
      <c r="K134" s="153"/>
      <c r="L134" s="153"/>
      <c r="M134" s="153"/>
      <c r="N134" s="262">
        <f>BK134</f>
        <v>0</v>
      </c>
      <c r="O134" s="259"/>
      <c r="P134" s="259"/>
      <c r="Q134" s="259"/>
      <c r="R134" s="154"/>
      <c r="T134" s="155"/>
      <c r="U134" s="152"/>
      <c r="V134" s="152"/>
      <c r="W134" s="156">
        <f>W135+W140+W163+W193+W198</f>
        <v>0</v>
      </c>
      <c r="X134" s="152"/>
      <c r="Y134" s="156">
        <f>Y135+Y140+Y163+Y193+Y198</f>
        <v>9.3380503400000006</v>
      </c>
      <c r="Z134" s="152"/>
      <c r="AA134" s="157">
        <f>AA135+AA140+AA163+AA193+AA198</f>
        <v>14.20401</v>
      </c>
      <c r="AR134" s="158" t="s">
        <v>85</v>
      </c>
      <c r="AT134" s="159" t="s">
        <v>79</v>
      </c>
      <c r="AU134" s="159" t="s">
        <v>80</v>
      </c>
      <c r="AY134" s="158" t="s">
        <v>155</v>
      </c>
      <c r="BK134" s="160">
        <f>BK135+BK140+BK163+BK193+BK198</f>
        <v>0</v>
      </c>
    </row>
    <row r="135" spans="2:65" s="9" customFormat="1" ht="19.95" customHeight="1">
      <c r="B135" s="151"/>
      <c r="C135" s="152"/>
      <c r="D135" s="161" t="s">
        <v>113</v>
      </c>
      <c r="E135" s="161"/>
      <c r="F135" s="161"/>
      <c r="G135" s="161"/>
      <c r="H135" s="161"/>
      <c r="I135" s="161"/>
      <c r="J135" s="161"/>
      <c r="K135" s="161"/>
      <c r="L135" s="161"/>
      <c r="M135" s="161"/>
      <c r="N135" s="288">
        <f>BK135</f>
        <v>0</v>
      </c>
      <c r="O135" s="289"/>
      <c r="P135" s="289"/>
      <c r="Q135" s="289"/>
      <c r="R135" s="154"/>
      <c r="T135" s="155"/>
      <c r="U135" s="152"/>
      <c r="V135" s="152"/>
      <c r="W135" s="156">
        <f>SUM(W136:W139)</f>
        <v>0</v>
      </c>
      <c r="X135" s="152"/>
      <c r="Y135" s="156">
        <f>SUM(Y136:Y139)</f>
        <v>2.2300499</v>
      </c>
      <c r="Z135" s="152"/>
      <c r="AA135" s="157">
        <f>SUM(AA136:AA139)</f>
        <v>0</v>
      </c>
      <c r="AR135" s="158" t="s">
        <v>85</v>
      </c>
      <c r="AT135" s="159" t="s">
        <v>79</v>
      </c>
      <c r="AU135" s="159" t="s">
        <v>85</v>
      </c>
      <c r="AY135" s="158" t="s">
        <v>155</v>
      </c>
      <c r="BK135" s="160">
        <f>SUM(BK136:BK139)</f>
        <v>0</v>
      </c>
    </row>
    <row r="136" spans="2:65" s="1" customFormat="1" ht="34.200000000000003" customHeight="1">
      <c r="B136" s="133"/>
      <c r="C136" s="162" t="s">
        <v>85</v>
      </c>
      <c r="D136" s="162" t="s">
        <v>156</v>
      </c>
      <c r="E136" s="163" t="s">
        <v>157</v>
      </c>
      <c r="F136" s="268" t="s">
        <v>158</v>
      </c>
      <c r="G136" s="268"/>
      <c r="H136" s="268"/>
      <c r="I136" s="268"/>
      <c r="J136" s="164" t="s">
        <v>159</v>
      </c>
      <c r="K136" s="165">
        <v>9</v>
      </c>
      <c r="L136" s="269">
        <v>0</v>
      </c>
      <c r="M136" s="269"/>
      <c r="N136" s="270">
        <f>ROUND(L136*K136,2)</f>
        <v>0</v>
      </c>
      <c r="O136" s="270"/>
      <c r="P136" s="270"/>
      <c r="Q136" s="270"/>
      <c r="R136" s="136"/>
      <c r="T136" s="166" t="s">
        <v>5</v>
      </c>
      <c r="U136" s="46" t="s">
        <v>45</v>
      </c>
      <c r="V136" s="38"/>
      <c r="W136" s="167">
        <f>V136*K136</f>
        <v>0</v>
      </c>
      <c r="X136" s="167">
        <v>0</v>
      </c>
      <c r="Y136" s="167">
        <f>X136*K136</f>
        <v>0</v>
      </c>
      <c r="Z136" s="167">
        <v>0</v>
      </c>
      <c r="AA136" s="168">
        <f>Z136*K136</f>
        <v>0</v>
      </c>
      <c r="AR136" s="21" t="s">
        <v>160</v>
      </c>
      <c r="AT136" s="21" t="s">
        <v>156</v>
      </c>
      <c r="AU136" s="21" t="s">
        <v>104</v>
      </c>
      <c r="AY136" s="21" t="s">
        <v>155</v>
      </c>
      <c r="BE136" s="107">
        <f>IF(U136="základní",N136,0)</f>
        <v>0</v>
      </c>
      <c r="BF136" s="107">
        <f>IF(U136="snížená",N136,0)</f>
        <v>0</v>
      </c>
      <c r="BG136" s="107">
        <f>IF(U136="zákl. přenesená",N136,0)</f>
        <v>0</v>
      </c>
      <c r="BH136" s="107">
        <f>IF(U136="sníž. přenesená",N136,0)</f>
        <v>0</v>
      </c>
      <c r="BI136" s="107">
        <f>IF(U136="nulová",N136,0)</f>
        <v>0</v>
      </c>
      <c r="BJ136" s="21" t="s">
        <v>85</v>
      </c>
      <c r="BK136" s="107">
        <f>ROUND(L136*K136,2)</f>
        <v>0</v>
      </c>
      <c r="BL136" s="21" t="s">
        <v>160</v>
      </c>
      <c r="BM136" s="21" t="s">
        <v>161</v>
      </c>
    </row>
    <row r="137" spans="2:65" s="1" customFormat="1" ht="14.4" customHeight="1">
      <c r="B137" s="133"/>
      <c r="C137" s="162" t="s">
        <v>104</v>
      </c>
      <c r="D137" s="162" t="s">
        <v>156</v>
      </c>
      <c r="E137" s="163" t="s">
        <v>162</v>
      </c>
      <c r="F137" s="268" t="s">
        <v>163</v>
      </c>
      <c r="G137" s="268"/>
      <c r="H137" s="268"/>
      <c r="I137" s="268"/>
      <c r="J137" s="164" t="s">
        <v>164</v>
      </c>
      <c r="K137" s="165">
        <v>0.85899999999999999</v>
      </c>
      <c r="L137" s="269">
        <v>0</v>
      </c>
      <c r="M137" s="269"/>
      <c r="N137" s="270">
        <f>ROUND(L137*K137,2)</f>
        <v>0</v>
      </c>
      <c r="O137" s="270"/>
      <c r="P137" s="270"/>
      <c r="Q137" s="270"/>
      <c r="R137" s="136"/>
      <c r="T137" s="166" t="s">
        <v>5</v>
      </c>
      <c r="U137" s="46" t="s">
        <v>45</v>
      </c>
      <c r="V137" s="38"/>
      <c r="W137" s="167">
        <f>V137*K137</f>
        <v>0</v>
      </c>
      <c r="X137" s="167">
        <v>2.5960999999999999</v>
      </c>
      <c r="Y137" s="167">
        <f>X137*K137</f>
        <v>2.2300499</v>
      </c>
      <c r="Z137" s="167">
        <v>0</v>
      </c>
      <c r="AA137" s="168">
        <f>Z137*K137</f>
        <v>0</v>
      </c>
      <c r="AR137" s="21" t="s">
        <v>160</v>
      </c>
      <c r="AT137" s="21" t="s">
        <v>156</v>
      </c>
      <c r="AU137" s="21" t="s">
        <v>104</v>
      </c>
      <c r="AY137" s="21" t="s">
        <v>155</v>
      </c>
      <c r="BE137" s="107">
        <f>IF(U137="základní",N137,0)</f>
        <v>0</v>
      </c>
      <c r="BF137" s="107">
        <f>IF(U137="snížená",N137,0)</f>
        <v>0</v>
      </c>
      <c r="BG137" s="107">
        <f>IF(U137="zákl. přenesená",N137,0)</f>
        <v>0</v>
      </c>
      <c r="BH137" s="107">
        <f>IF(U137="sníž. přenesená",N137,0)</f>
        <v>0</v>
      </c>
      <c r="BI137" s="107">
        <f>IF(U137="nulová",N137,0)</f>
        <v>0</v>
      </c>
      <c r="BJ137" s="21" t="s">
        <v>85</v>
      </c>
      <c r="BK137" s="107">
        <f>ROUND(L137*K137,2)</f>
        <v>0</v>
      </c>
      <c r="BL137" s="21" t="s">
        <v>160</v>
      </c>
      <c r="BM137" s="21" t="s">
        <v>165</v>
      </c>
    </row>
    <row r="138" spans="2:65" s="10" customFormat="1" ht="14.4" customHeight="1">
      <c r="B138" s="169"/>
      <c r="C138" s="170"/>
      <c r="D138" s="170"/>
      <c r="E138" s="171" t="s">
        <v>5</v>
      </c>
      <c r="F138" s="271" t="s">
        <v>166</v>
      </c>
      <c r="G138" s="272"/>
      <c r="H138" s="272"/>
      <c r="I138" s="272"/>
      <c r="J138" s="170"/>
      <c r="K138" s="171" t="s">
        <v>5</v>
      </c>
      <c r="L138" s="170"/>
      <c r="M138" s="170"/>
      <c r="N138" s="170"/>
      <c r="O138" s="170"/>
      <c r="P138" s="170"/>
      <c r="Q138" s="170"/>
      <c r="R138" s="172"/>
      <c r="T138" s="173"/>
      <c r="U138" s="170"/>
      <c r="V138" s="170"/>
      <c r="W138" s="170"/>
      <c r="X138" s="170"/>
      <c r="Y138" s="170"/>
      <c r="Z138" s="170"/>
      <c r="AA138" s="174"/>
      <c r="AT138" s="175" t="s">
        <v>167</v>
      </c>
      <c r="AU138" s="175" t="s">
        <v>104</v>
      </c>
      <c r="AV138" s="10" t="s">
        <v>85</v>
      </c>
      <c r="AW138" s="10" t="s">
        <v>37</v>
      </c>
      <c r="AX138" s="10" t="s">
        <v>80</v>
      </c>
      <c r="AY138" s="175" t="s">
        <v>155</v>
      </c>
    </row>
    <row r="139" spans="2:65" s="11" customFormat="1" ht="14.4" customHeight="1">
      <c r="B139" s="176"/>
      <c r="C139" s="177"/>
      <c r="D139" s="177"/>
      <c r="E139" s="178" t="s">
        <v>5</v>
      </c>
      <c r="F139" s="273" t="s">
        <v>168</v>
      </c>
      <c r="G139" s="274"/>
      <c r="H139" s="274"/>
      <c r="I139" s="274"/>
      <c r="J139" s="177"/>
      <c r="K139" s="179">
        <v>0.85899999999999999</v>
      </c>
      <c r="L139" s="177"/>
      <c r="M139" s="177"/>
      <c r="N139" s="177"/>
      <c r="O139" s="177"/>
      <c r="P139" s="177"/>
      <c r="Q139" s="177"/>
      <c r="R139" s="180"/>
      <c r="T139" s="181"/>
      <c r="U139" s="177"/>
      <c r="V139" s="177"/>
      <c r="W139" s="177"/>
      <c r="X139" s="177"/>
      <c r="Y139" s="177"/>
      <c r="Z139" s="177"/>
      <c r="AA139" s="182"/>
      <c r="AT139" s="183" t="s">
        <v>167</v>
      </c>
      <c r="AU139" s="183" t="s">
        <v>104</v>
      </c>
      <c r="AV139" s="11" t="s">
        <v>104</v>
      </c>
      <c r="AW139" s="11" t="s">
        <v>37</v>
      </c>
      <c r="AX139" s="11" t="s">
        <v>85</v>
      </c>
      <c r="AY139" s="183" t="s">
        <v>155</v>
      </c>
    </row>
    <row r="140" spans="2:65" s="9" customFormat="1" ht="29.85" customHeight="1">
      <c r="B140" s="151"/>
      <c r="C140" s="152"/>
      <c r="D140" s="161" t="s">
        <v>114</v>
      </c>
      <c r="E140" s="161"/>
      <c r="F140" s="161"/>
      <c r="G140" s="161"/>
      <c r="H140" s="161"/>
      <c r="I140" s="161"/>
      <c r="J140" s="161"/>
      <c r="K140" s="161"/>
      <c r="L140" s="161"/>
      <c r="M140" s="161"/>
      <c r="N140" s="288">
        <f>BK140</f>
        <v>0</v>
      </c>
      <c r="O140" s="289"/>
      <c r="P140" s="289"/>
      <c r="Q140" s="289"/>
      <c r="R140" s="154"/>
      <c r="T140" s="155"/>
      <c r="U140" s="152"/>
      <c r="V140" s="152"/>
      <c r="W140" s="156">
        <f>SUM(W141:W162)</f>
        <v>0</v>
      </c>
      <c r="X140" s="152"/>
      <c r="Y140" s="156">
        <f>SUM(Y141:Y162)</f>
        <v>7.1061364400000011</v>
      </c>
      <c r="Z140" s="152"/>
      <c r="AA140" s="157">
        <f>SUM(AA141:AA162)</f>
        <v>0</v>
      </c>
      <c r="AR140" s="158" t="s">
        <v>85</v>
      </c>
      <c r="AT140" s="159" t="s">
        <v>79</v>
      </c>
      <c r="AU140" s="159" t="s">
        <v>85</v>
      </c>
      <c r="AY140" s="158" t="s">
        <v>155</v>
      </c>
      <c r="BK140" s="160">
        <f>SUM(BK141:BK162)</f>
        <v>0</v>
      </c>
    </row>
    <row r="141" spans="2:65" s="1" customFormat="1" ht="34.200000000000003" customHeight="1">
      <c r="B141" s="133"/>
      <c r="C141" s="162" t="s">
        <v>169</v>
      </c>
      <c r="D141" s="162" t="s">
        <v>156</v>
      </c>
      <c r="E141" s="163" t="s">
        <v>170</v>
      </c>
      <c r="F141" s="268" t="s">
        <v>171</v>
      </c>
      <c r="G141" s="268"/>
      <c r="H141" s="268"/>
      <c r="I141" s="268"/>
      <c r="J141" s="164" t="s">
        <v>172</v>
      </c>
      <c r="K141" s="165">
        <v>14.86</v>
      </c>
      <c r="L141" s="269">
        <v>0</v>
      </c>
      <c r="M141" s="269"/>
      <c r="N141" s="270">
        <f>ROUND(L141*K141,2)</f>
        <v>0</v>
      </c>
      <c r="O141" s="270"/>
      <c r="P141" s="270"/>
      <c r="Q141" s="270"/>
      <c r="R141" s="136"/>
      <c r="T141" s="166" t="s">
        <v>5</v>
      </c>
      <c r="U141" s="46" t="s">
        <v>45</v>
      </c>
      <c r="V141" s="38"/>
      <c r="W141" s="167">
        <f>V141*K141</f>
        <v>0</v>
      </c>
      <c r="X141" s="167">
        <v>5.7000000000000002E-3</v>
      </c>
      <c r="Y141" s="167">
        <f>X141*K141</f>
        <v>8.4702E-2</v>
      </c>
      <c r="Z141" s="167">
        <v>0</v>
      </c>
      <c r="AA141" s="168">
        <f>Z141*K141</f>
        <v>0</v>
      </c>
      <c r="AR141" s="21" t="s">
        <v>160</v>
      </c>
      <c r="AT141" s="21" t="s">
        <v>156</v>
      </c>
      <c r="AU141" s="21" t="s">
        <v>104</v>
      </c>
      <c r="AY141" s="21" t="s">
        <v>155</v>
      </c>
      <c r="BE141" s="107">
        <f>IF(U141="základní",N141,0)</f>
        <v>0</v>
      </c>
      <c r="BF141" s="107">
        <f>IF(U141="snížená",N141,0)</f>
        <v>0</v>
      </c>
      <c r="BG141" s="107">
        <f>IF(U141="zákl. přenesená",N141,0)</f>
        <v>0</v>
      </c>
      <c r="BH141" s="107">
        <f>IF(U141="sníž. přenesená",N141,0)</f>
        <v>0</v>
      </c>
      <c r="BI141" s="107">
        <f>IF(U141="nulová",N141,0)</f>
        <v>0</v>
      </c>
      <c r="BJ141" s="21" t="s">
        <v>85</v>
      </c>
      <c r="BK141" s="107">
        <f>ROUND(L141*K141,2)</f>
        <v>0</v>
      </c>
      <c r="BL141" s="21" t="s">
        <v>160</v>
      </c>
      <c r="BM141" s="21" t="s">
        <v>173</v>
      </c>
    </row>
    <row r="142" spans="2:65" s="11" customFormat="1" ht="14.4" customHeight="1">
      <c r="B142" s="176"/>
      <c r="C142" s="177"/>
      <c r="D142" s="177"/>
      <c r="E142" s="178" t="s">
        <v>5</v>
      </c>
      <c r="F142" s="275" t="s">
        <v>174</v>
      </c>
      <c r="G142" s="276"/>
      <c r="H142" s="276"/>
      <c r="I142" s="276"/>
      <c r="J142" s="177"/>
      <c r="K142" s="179">
        <v>14.86</v>
      </c>
      <c r="L142" s="177"/>
      <c r="M142" s="177"/>
      <c r="N142" s="177"/>
      <c r="O142" s="177"/>
      <c r="P142" s="177"/>
      <c r="Q142" s="177"/>
      <c r="R142" s="180"/>
      <c r="T142" s="181"/>
      <c r="U142" s="177"/>
      <c r="V142" s="177"/>
      <c r="W142" s="177"/>
      <c r="X142" s="177"/>
      <c r="Y142" s="177"/>
      <c r="Z142" s="177"/>
      <c r="AA142" s="182"/>
      <c r="AT142" s="183" t="s">
        <v>167</v>
      </c>
      <c r="AU142" s="183" t="s">
        <v>104</v>
      </c>
      <c r="AV142" s="11" t="s">
        <v>104</v>
      </c>
      <c r="AW142" s="11" t="s">
        <v>37</v>
      </c>
      <c r="AX142" s="11" t="s">
        <v>85</v>
      </c>
      <c r="AY142" s="183" t="s">
        <v>155</v>
      </c>
    </row>
    <row r="143" spans="2:65" s="1" customFormat="1" ht="34.200000000000003" customHeight="1">
      <c r="B143" s="133"/>
      <c r="C143" s="162" t="s">
        <v>175</v>
      </c>
      <c r="D143" s="162" t="s">
        <v>156</v>
      </c>
      <c r="E143" s="163" t="s">
        <v>176</v>
      </c>
      <c r="F143" s="268" t="s">
        <v>177</v>
      </c>
      <c r="G143" s="268"/>
      <c r="H143" s="268"/>
      <c r="I143" s="268"/>
      <c r="J143" s="164" t="s">
        <v>172</v>
      </c>
      <c r="K143" s="165">
        <v>34.277999999999999</v>
      </c>
      <c r="L143" s="269">
        <v>0</v>
      </c>
      <c r="M143" s="269"/>
      <c r="N143" s="270">
        <f>ROUND(L143*K143,2)</f>
        <v>0</v>
      </c>
      <c r="O143" s="270"/>
      <c r="P143" s="270"/>
      <c r="Q143" s="270"/>
      <c r="R143" s="136"/>
      <c r="T143" s="166" t="s">
        <v>5</v>
      </c>
      <c r="U143" s="46" t="s">
        <v>45</v>
      </c>
      <c r="V143" s="38"/>
      <c r="W143" s="167">
        <f>V143*K143</f>
        <v>0</v>
      </c>
      <c r="X143" s="167">
        <v>2.8400000000000002E-2</v>
      </c>
      <c r="Y143" s="167">
        <f>X143*K143</f>
        <v>0.9734952</v>
      </c>
      <c r="Z143" s="167">
        <v>0</v>
      </c>
      <c r="AA143" s="168">
        <f>Z143*K143</f>
        <v>0</v>
      </c>
      <c r="AR143" s="21" t="s">
        <v>160</v>
      </c>
      <c r="AT143" s="21" t="s">
        <v>156</v>
      </c>
      <c r="AU143" s="21" t="s">
        <v>104</v>
      </c>
      <c r="AY143" s="21" t="s">
        <v>155</v>
      </c>
      <c r="BE143" s="107">
        <f>IF(U143="základní",N143,0)</f>
        <v>0</v>
      </c>
      <c r="BF143" s="107">
        <f>IF(U143="snížená",N143,0)</f>
        <v>0</v>
      </c>
      <c r="BG143" s="107">
        <f>IF(U143="zákl. přenesená",N143,0)</f>
        <v>0</v>
      </c>
      <c r="BH143" s="107">
        <f>IF(U143="sníž. přenesená",N143,0)</f>
        <v>0</v>
      </c>
      <c r="BI143" s="107">
        <f>IF(U143="nulová",N143,0)</f>
        <v>0</v>
      </c>
      <c r="BJ143" s="21" t="s">
        <v>85</v>
      </c>
      <c r="BK143" s="107">
        <f>ROUND(L143*K143,2)</f>
        <v>0</v>
      </c>
      <c r="BL143" s="21" t="s">
        <v>160</v>
      </c>
      <c r="BM143" s="21" t="s">
        <v>178</v>
      </c>
    </row>
    <row r="144" spans="2:65" s="10" customFormat="1" ht="14.4" customHeight="1">
      <c r="B144" s="169"/>
      <c r="C144" s="170"/>
      <c r="D144" s="170"/>
      <c r="E144" s="171" t="s">
        <v>5</v>
      </c>
      <c r="F144" s="271" t="s">
        <v>179</v>
      </c>
      <c r="G144" s="272"/>
      <c r="H144" s="272"/>
      <c r="I144" s="272"/>
      <c r="J144" s="170"/>
      <c r="K144" s="171" t="s">
        <v>5</v>
      </c>
      <c r="L144" s="170"/>
      <c r="M144" s="170"/>
      <c r="N144" s="170"/>
      <c r="O144" s="170"/>
      <c r="P144" s="170"/>
      <c r="Q144" s="170"/>
      <c r="R144" s="172"/>
      <c r="T144" s="173"/>
      <c r="U144" s="170"/>
      <c r="V144" s="170"/>
      <c r="W144" s="170"/>
      <c r="X144" s="170"/>
      <c r="Y144" s="170"/>
      <c r="Z144" s="170"/>
      <c r="AA144" s="174"/>
      <c r="AT144" s="175" t="s">
        <v>167</v>
      </c>
      <c r="AU144" s="175" t="s">
        <v>104</v>
      </c>
      <c r="AV144" s="10" t="s">
        <v>85</v>
      </c>
      <c r="AW144" s="10" t="s">
        <v>37</v>
      </c>
      <c r="AX144" s="10" t="s">
        <v>80</v>
      </c>
      <c r="AY144" s="175" t="s">
        <v>155</v>
      </c>
    </row>
    <row r="145" spans="2:65" s="11" customFormat="1" ht="14.4" customHeight="1">
      <c r="B145" s="176"/>
      <c r="C145" s="177"/>
      <c r="D145" s="177"/>
      <c r="E145" s="178" t="s">
        <v>5</v>
      </c>
      <c r="F145" s="273" t="s">
        <v>180</v>
      </c>
      <c r="G145" s="274"/>
      <c r="H145" s="274"/>
      <c r="I145" s="274"/>
      <c r="J145" s="177"/>
      <c r="K145" s="179">
        <v>7.82</v>
      </c>
      <c r="L145" s="177"/>
      <c r="M145" s="177"/>
      <c r="N145" s="177"/>
      <c r="O145" s="177"/>
      <c r="P145" s="177"/>
      <c r="Q145" s="177"/>
      <c r="R145" s="180"/>
      <c r="T145" s="181"/>
      <c r="U145" s="177"/>
      <c r="V145" s="177"/>
      <c r="W145" s="177"/>
      <c r="X145" s="177"/>
      <c r="Y145" s="177"/>
      <c r="Z145" s="177"/>
      <c r="AA145" s="182"/>
      <c r="AT145" s="183" t="s">
        <v>167</v>
      </c>
      <c r="AU145" s="183" t="s">
        <v>104</v>
      </c>
      <c r="AV145" s="11" t="s">
        <v>104</v>
      </c>
      <c r="AW145" s="11" t="s">
        <v>37</v>
      </c>
      <c r="AX145" s="11" t="s">
        <v>80</v>
      </c>
      <c r="AY145" s="183" t="s">
        <v>155</v>
      </c>
    </row>
    <row r="146" spans="2:65" s="10" customFormat="1" ht="14.4" customHeight="1">
      <c r="B146" s="169"/>
      <c r="C146" s="170"/>
      <c r="D146" s="170"/>
      <c r="E146" s="171" t="s">
        <v>5</v>
      </c>
      <c r="F146" s="277" t="s">
        <v>181</v>
      </c>
      <c r="G146" s="278"/>
      <c r="H146" s="278"/>
      <c r="I146" s="278"/>
      <c r="J146" s="170"/>
      <c r="K146" s="171" t="s">
        <v>5</v>
      </c>
      <c r="L146" s="170"/>
      <c r="M146" s="170"/>
      <c r="N146" s="170"/>
      <c r="O146" s="170"/>
      <c r="P146" s="170"/>
      <c r="Q146" s="170"/>
      <c r="R146" s="172"/>
      <c r="T146" s="173"/>
      <c r="U146" s="170"/>
      <c r="V146" s="170"/>
      <c r="W146" s="170"/>
      <c r="X146" s="170"/>
      <c r="Y146" s="170"/>
      <c r="Z146" s="170"/>
      <c r="AA146" s="174"/>
      <c r="AT146" s="175" t="s">
        <v>167</v>
      </c>
      <c r="AU146" s="175" t="s">
        <v>104</v>
      </c>
      <c r="AV146" s="10" t="s">
        <v>85</v>
      </c>
      <c r="AW146" s="10" t="s">
        <v>37</v>
      </c>
      <c r="AX146" s="10" t="s">
        <v>80</v>
      </c>
      <c r="AY146" s="175" t="s">
        <v>155</v>
      </c>
    </row>
    <row r="147" spans="2:65" s="11" customFormat="1" ht="14.4" customHeight="1">
      <c r="B147" s="176"/>
      <c r="C147" s="177"/>
      <c r="D147" s="177"/>
      <c r="E147" s="178" t="s">
        <v>5</v>
      </c>
      <c r="F147" s="273" t="s">
        <v>182</v>
      </c>
      <c r="G147" s="274"/>
      <c r="H147" s="274"/>
      <c r="I147" s="274"/>
      <c r="J147" s="177"/>
      <c r="K147" s="179">
        <v>6.3559999999999999</v>
      </c>
      <c r="L147" s="177"/>
      <c r="M147" s="177"/>
      <c r="N147" s="177"/>
      <c r="O147" s="177"/>
      <c r="P147" s="177"/>
      <c r="Q147" s="177"/>
      <c r="R147" s="180"/>
      <c r="T147" s="181"/>
      <c r="U147" s="177"/>
      <c r="V147" s="177"/>
      <c r="W147" s="177"/>
      <c r="X147" s="177"/>
      <c r="Y147" s="177"/>
      <c r="Z147" s="177"/>
      <c r="AA147" s="182"/>
      <c r="AT147" s="183" t="s">
        <v>167</v>
      </c>
      <c r="AU147" s="183" t="s">
        <v>104</v>
      </c>
      <c r="AV147" s="11" t="s">
        <v>104</v>
      </c>
      <c r="AW147" s="11" t="s">
        <v>37</v>
      </c>
      <c r="AX147" s="11" t="s">
        <v>80</v>
      </c>
      <c r="AY147" s="183" t="s">
        <v>155</v>
      </c>
    </row>
    <row r="148" spans="2:65" s="11" customFormat="1" ht="14.4" customHeight="1">
      <c r="B148" s="176"/>
      <c r="C148" s="177"/>
      <c r="D148" s="177"/>
      <c r="E148" s="178" t="s">
        <v>5</v>
      </c>
      <c r="F148" s="273" t="s">
        <v>183</v>
      </c>
      <c r="G148" s="274"/>
      <c r="H148" s="274"/>
      <c r="I148" s="274"/>
      <c r="J148" s="177"/>
      <c r="K148" s="179">
        <v>5.4649999999999999</v>
      </c>
      <c r="L148" s="177"/>
      <c r="M148" s="177"/>
      <c r="N148" s="177"/>
      <c r="O148" s="177"/>
      <c r="P148" s="177"/>
      <c r="Q148" s="177"/>
      <c r="R148" s="180"/>
      <c r="T148" s="181"/>
      <c r="U148" s="177"/>
      <c r="V148" s="177"/>
      <c r="W148" s="177"/>
      <c r="X148" s="177"/>
      <c r="Y148" s="177"/>
      <c r="Z148" s="177"/>
      <c r="AA148" s="182"/>
      <c r="AT148" s="183" t="s">
        <v>167</v>
      </c>
      <c r="AU148" s="183" t="s">
        <v>104</v>
      </c>
      <c r="AV148" s="11" t="s">
        <v>104</v>
      </c>
      <c r="AW148" s="11" t="s">
        <v>37</v>
      </c>
      <c r="AX148" s="11" t="s">
        <v>80</v>
      </c>
      <c r="AY148" s="183" t="s">
        <v>155</v>
      </c>
    </row>
    <row r="149" spans="2:65" s="11" customFormat="1" ht="14.4" customHeight="1">
      <c r="B149" s="176"/>
      <c r="C149" s="177"/>
      <c r="D149" s="177"/>
      <c r="E149" s="178" t="s">
        <v>5</v>
      </c>
      <c r="F149" s="273" t="s">
        <v>184</v>
      </c>
      <c r="G149" s="274"/>
      <c r="H149" s="274"/>
      <c r="I149" s="274"/>
      <c r="J149" s="177"/>
      <c r="K149" s="179">
        <v>14.637</v>
      </c>
      <c r="L149" s="177"/>
      <c r="M149" s="177"/>
      <c r="N149" s="177"/>
      <c r="O149" s="177"/>
      <c r="P149" s="177"/>
      <c r="Q149" s="177"/>
      <c r="R149" s="180"/>
      <c r="T149" s="181"/>
      <c r="U149" s="177"/>
      <c r="V149" s="177"/>
      <c r="W149" s="177"/>
      <c r="X149" s="177"/>
      <c r="Y149" s="177"/>
      <c r="Z149" s="177"/>
      <c r="AA149" s="182"/>
      <c r="AT149" s="183" t="s">
        <v>167</v>
      </c>
      <c r="AU149" s="183" t="s">
        <v>104</v>
      </c>
      <c r="AV149" s="11" t="s">
        <v>104</v>
      </c>
      <c r="AW149" s="11" t="s">
        <v>37</v>
      </c>
      <c r="AX149" s="11" t="s">
        <v>80</v>
      </c>
      <c r="AY149" s="183" t="s">
        <v>155</v>
      </c>
    </row>
    <row r="150" spans="2:65" s="12" customFormat="1" ht="14.4" customHeight="1">
      <c r="B150" s="184"/>
      <c r="C150" s="185"/>
      <c r="D150" s="185"/>
      <c r="E150" s="186" t="s">
        <v>5</v>
      </c>
      <c r="F150" s="279" t="s">
        <v>185</v>
      </c>
      <c r="G150" s="280"/>
      <c r="H150" s="280"/>
      <c r="I150" s="280"/>
      <c r="J150" s="185"/>
      <c r="K150" s="187">
        <v>34.277999999999999</v>
      </c>
      <c r="L150" s="185"/>
      <c r="M150" s="185"/>
      <c r="N150" s="185"/>
      <c r="O150" s="185"/>
      <c r="P150" s="185"/>
      <c r="Q150" s="185"/>
      <c r="R150" s="188"/>
      <c r="T150" s="189"/>
      <c r="U150" s="185"/>
      <c r="V150" s="185"/>
      <c r="W150" s="185"/>
      <c r="X150" s="185"/>
      <c r="Y150" s="185"/>
      <c r="Z150" s="185"/>
      <c r="AA150" s="190"/>
      <c r="AT150" s="191" t="s">
        <v>167</v>
      </c>
      <c r="AU150" s="191" t="s">
        <v>104</v>
      </c>
      <c r="AV150" s="12" t="s">
        <v>160</v>
      </c>
      <c r="AW150" s="12" t="s">
        <v>37</v>
      </c>
      <c r="AX150" s="12" t="s">
        <v>85</v>
      </c>
      <c r="AY150" s="191" t="s">
        <v>155</v>
      </c>
    </row>
    <row r="151" spans="2:65" s="1" customFormat="1" ht="34.200000000000003" customHeight="1">
      <c r="B151" s="133"/>
      <c r="C151" s="162" t="s">
        <v>160</v>
      </c>
      <c r="D151" s="162" t="s">
        <v>156</v>
      </c>
      <c r="E151" s="163" t="s">
        <v>186</v>
      </c>
      <c r="F151" s="268" t="s">
        <v>187</v>
      </c>
      <c r="G151" s="268"/>
      <c r="H151" s="268"/>
      <c r="I151" s="268"/>
      <c r="J151" s="164" t="s">
        <v>164</v>
      </c>
      <c r="K151" s="165">
        <v>2.3820000000000001</v>
      </c>
      <c r="L151" s="269">
        <v>0</v>
      </c>
      <c r="M151" s="269"/>
      <c r="N151" s="270">
        <f>ROUND(L151*K151,2)</f>
        <v>0</v>
      </c>
      <c r="O151" s="270"/>
      <c r="P151" s="270"/>
      <c r="Q151" s="270"/>
      <c r="R151" s="136"/>
      <c r="T151" s="166" t="s">
        <v>5</v>
      </c>
      <c r="U151" s="46" t="s">
        <v>45</v>
      </c>
      <c r="V151" s="38"/>
      <c r="W151" s="167">
        <f>V151*K151</f>
        <v>0</v>
      </c>
      <c r="X151" s="167">
        <v>2.45329</v>
      </c>
      <c r="Y151" s="167">
        <f>X151*K151</f>
        <v>5.8437367800000004</v>
      </c>
      <c r="Z151" s="167">
        <v>0</v>
      </c>
      <c r="AA151" s="168">
        <f>Z151*K151</f>
        <v>0</v>
      </c>
      <c r="AR151" s="21" t="s">
        <v>160</v>
      </c>
      <c r="AT151" s="21" t="s">
        <v>156</v>
      </c>
      <c r="AU151" s="21" t="s">
        <v>104</v>
      </c>
      <c r="AY151" s="21" t="s">
        <v>155</v>
      </c>
      <c r="BE151" s="107">
        <f>IF(U151="základní",N151,0)</f>
        <v>0</v>
      </c>
      <c r="BF151" s="107">
        <f>IF(U151="snížená",N151,0)</f>
        <v>0</v>
      </c>
      <c r="BG151" s="107">
        <f>IF(U151="zákl. přenesená",N151,0)</f>
        <v>0</v>
      </c>
      <c r="BH151" s="107">
        <f>IF(U151="sníž. přenesená",N151,0)</f>
        <v>0</v>
      </c>
      <c r="BI151" s="107">
        <f>IF(U151="nulová",N151,0)</f>
        <v>0</v>
      </c>
      <c r="BJ151" s="21" t="s">
        <v>85</v>
      </c>
      <c r="BK151" s="107">
        <f>ROUND(L151*K151,2)</f>
        <v>0</v>
      </c>
      <c r="BL151" s="21" t="s">
        <v>160</v>
      </c>
      <c r="BM151" s="21" t="s">
        <v>188</v>
      </c>
    </row>
    <row r="152" spans="2:65" s="11" customFormat="1" ht="14.4" customHeight="1">
      <c r="B152" s="176"/>
      <c r="C152" s="177"/>
      <c r="D152" s="177"/>
      <c r="E152" s="178" t="s">
        <v>5</v>
      </c>
      <c r="F152" s="275" t="s">
        <v>189</v>
      </c>
      <c r="G152" s="276"/>
      <c r="H152" s="276"/>
      <c r="I152" s="276"/>
      <c r="J152" s="177"/>
      <c r="K152" s="179">
        <v>1.2609999999999999</v>
      </c>
      <c r="L152" s="177"/>
      <c r="M152" s="177"/>
      <c r="N152" s="177"/>
      <c r="O152" s="177"/>
      <c r="P152" s="177"/>
      <c r="Q152" s="177"/>
      <c r="R152" s="180"/>
      <c r="T152" s="181"/>
      <c r="U152" s="177"/>
      <c r="V152" s="177"/>
      <c r="W152" s="177"/>
      <c r="X152" s="177"/>
      <c r="Y152" s="177"/>
      <c r="Z152" s="177"/>
      <c r="AA152" s="182"/>
      <c r="AT152" s="183" t="s">
        <v>167</v>
      </c>
      <c r="AU152" s="183" t="s">
        <v>104</v>
      </c>
      <c r="AV152" s="11" t="s">
        <v>104</v>
      </c>
      <c r="AW152" s="11" t="s">
        <v>37</v>
      </c>
      <c r="AX152" s="11" t="s">
        <v>80</v>
      </c>
      <c r="AY152" s="183" t="s">
        <v>155</v>
      </c>
    </row>
    <row r="153" spans="2:65" s="11" customFormat="1" ht="14.4" customHeight="1">
      <c r="B153" s="176"/>
      <c r="C153" s="177"/>
      <c r="D153" s="177"/>
      <c r="E153" s="178" t="s">
        <v>5</v>
      </c>
      <c r="F153" s="273" t="s">
        <v>190</v>
      </c>
      <c r="G153" s="274"/>
      <c r="H153" s="274"/>
      <c r="I153" s="274"/>
      <c r="J153" s="177"/>
      <c r="K153" s="179">
        <v>0.317</v>
      </c>
      <c r="L153" s="177"/>
      <c r="M153" s="177"/>
      <c r="N153" s="177"/>
      <c r="O153" s="177"/>
      <c r="P153" s="177"/>
      <c r="Q153" s="177"/>
      <c r="R153" s="180"/>
      <c r="T153" s="181"/>
      <c r="U153" s="177"/>
      <c r="V153" s="177"/>
      <c r="W153" s="177"/>
      <c r="X153" s="177"/>
      <c r="Y153" s="177"/>
      <c r="Z153" s="177"/>
      <c r="AA153" s="182"/>
      <c r="AT153" s="183" t="s">
        <v>167</v>
      </c>
      <c r="AU153" s="183" t="s">
        <v>104</v>
      </c>
      <c r="AV153" s="11" t="s">
        <v>104</v>
      </c>
      <c r="AW153" s="11" t="s">
        <v>37</v>
      </c>
      <c r="AX153" s="11" t="s">
        <v>80</v>
      </c>
      <c r="AY153" s="183" t="s">
        <v>155</v>
      </c>
    </row>
    <row r="154" spans="2:65" s="11" customFormat="1" ht="14.4" customHeight="1">
      <c r="B154" s="176"/>
      <c r="C154" s="177"/>
      <c r="D154" s="177"/>
      <c r="E154" s="178" t="s">
        <v>5</v>
      </c>
      <c r="F154" s="273" t="s">
        <v>191</v>
      </c>
      <c r="G154" s="274"/>
      <c r="H154" s="274"/>
      <c r="I154" s="274"/>
      <c r="J154" s="177"/>
      <c r="K154" s="179">
        <v>0.68100000000000005</v>
      </c>
      <c r="L154" s="177"/>
      <c r="M154" s="177"/>
      <c r="N154" s="177"/>
      <c r="O154" s="177"/>
      <c r="P154" s="177"/>
      <c r="Q154" s="177"/>
      <c r="R154" s="180"/>
      <c r="T154" s="181"/>
      <c r="U154" s="177"/>
      <c r="V154" s="177"/>
      <c r="W154" s="177"/>
      <c r="X154" s="177"/>
      <c r="Y154" s="177"/>
      <c r="Z154" s="177"/>
      <c r="AA154" s="182"/>
      <c r="AT154" s="183" t="s">
        <v>167</v>
      </c>
      <c r="AU154" s="183" t="s">
        <v>104</v>
      </c>
      <c r="AV154" s="11" t="s">
        <v>104</v>
      </c>
      <c r="AW154" s="11" t="s">
        <v>37</v>
      </c>
      <c r="AX154" s="11" t="s">
        <v>80</v>
      </c>
      <c r="AY154" s="183" t="s">
        <v>155</v>
      </c>
    </row>
    <row r="155" spans="2:65" s="11" customFormat="1" ht="14.4" customHeight="1">
      <c r="B155" s="176"/>
      <c r="C155" s="177"/>
      <c r="D155" s="177"/>
      <c r="E155" s="178" t="s">
        <v>5</v>
      </c>
      <c r="F155" s="273" t="s">
        <v>192</v>
      </c>
      <c r="G155" s="274"/>
      <c r="H155" s="274"/>
      <c r="I155" s="274"/>
      <c r="J155" s="177"/>
      <c r="K155" s="179">
        <v>0.105</v>
      </c>
      <c r="L155" s="177"/>
      <c r="M155" s="177"/>
      <c r="N155" s="177"/>
      <c r="O155" s="177"/>
      <c r="P155" s="177"/>
      <c r="Q155" s="177"/>
      <c r="R155" s="180"/>
      <c r="T155" s="181"/>
      <c r="U155" s="177"/>
      <c r="V155" s="177"/>
      <c r="W155" s="177"/>
      <c r="X155" s="177"/>
      <c r="Y155" s="177"/>
      <c r="Z155" s="177"/>
      <c r="AA155" s="182"/>
      <c r="AT155" s="183" t="s">
        <v>167</v>
      </c>
      <c r="AU155" s="183" t="s">
        <v>104</v>
      </c>
      <c r="AV155" s="11" t="s">
        <v>104</v>
      </c>
      <c r="AW155" s="11" t="s">
        <v>37</v>
      </c>
      <c r="AX155" s="11" t="s">
        <v>80</v>
      </c>
      <c r="AY155" s="183" t="s">
        <v>155</v>
      </c>
    </row>
    <row r="156" spans="2:65" s="11" customFormat="1" ht="14.4" customHeight="1">
      <c r="B156" s="176"/>
      <c r="C156" s="177"/>
      <c r="D156" s="177"/>
      <c r="E156" s="178" t="s">
        <v>5</v>
      </c>
      <c r="F156" s="273" t="s">
        <v>193</v>
      </c>
      <c r="G156" s="274"/>
      <c r="H156" s="274"/>
      <c r="I156" s="274"/>
      <c r="J156" s="177"/>
      <c r="K156" s="179">
        <v>1.7999999999999999E-2</v>
      </c>
      <c r="L156" s="177"/>
      <c r="M156" s="177"/>
      <c r="N156" s="177"/>
      <c r="O156" s="177"/>
      <c r="P156" s="177"/>
      <c r="Q156" s="177"/>
      <c r="R156" s="180"/>
      <c r="T156" s="181"/>
      <c r="U156" s="177"/>
      <c r="V156" s="177"/>
      <c r="W156" s="177"/>
      <c r="X156" s="177"/>
      <c r="Y156" s="177"/>
      <c r="Z156" s="177"/>
      <c r="AA156" s="182"/>
      <c r="AT156" s="183" t="s">
        <v>167</v>
      </c>
      <c r="AU156" s="183" t="s">
        <v>104</v>
      </c>
      <c r="AV156" s="11" t="s">
        <v>104</v>
      </c>
      <c r="AW156" s="11" t="s">
        <v>37</v>
      </c>
      <c r="AX156" s="11" t="s">
        <v>80</v>
      </c>
      <c r="AY156" s="183" t="s">
        <v>155</v>
      </c>
    </row>
    <row r="157" spans="2:65" s="12" customFormat="1" ht="14.4" customHeight="1">
      <c r="B157" s="184"/>
      <c r="C157" s="185"/>
      <c r="D157" s="185"/>
      <c r="E157" s="186" t="s">
        <v>5</v>
      </c>
      <c r="F157" s="279" t="s">
        <v>185</v>
      </c>
      <c r="G157" s="280"/>
      <c r="H157" s="280"/>
      <c r="I157" s="280"/>
      <c r="J157" s="185"/>
      <c r="K157" s="187">
        <v>2.3820000000000001</v>
      </c>
      <c r="L157" s="185"/>
      <c r="M157" s="185"/>
      <c r="N157" s="185"/>
      <c r="O157" s="185"/>
      <c r="P157" s="185"/>
      <c r="Q157" s="185"/>
      <c r="R157" s="188"/>
      <c r="T157" s="189"/>
      <c r="U157" s="185"/>
      <c r="V157" s="185"/>
      <c r="W157" s="185"/>
      <c r="X157" s="185"/>
      <c r="Y157" s="185"/>
      <c r="Z157" s="185"/>
      <c r="AA157" s="190"/>
      <c r="AT157" s="191" t="s">
        <v>167</v>
      </c>
      <c r="AU157" s="191" t="s">
        <v>104</v>
      </c>
      <c r="AV157" s="12" t="s">
        <v>160</v>
      </c>
      <c r="AW157" s="12" t="s">
        <v>37</v>
      </c>
      <c r="AX157" s="12" t="s">
        <v>85</v>
      </c>
      <c r="AY157" s="191" t="s">
        <v>155</v>
      </c>
    </row>
    <row r="158" spans="2:65" s="1" customFormat="1" ht="22.8" customHeight="1">
      <c r="B158" s="133"/>
      <c r="C158" s="162" t="s">
        <v>194</v>
      </c>
      <c r="D158" s="162" t="s">
        <v>156</v>
      </c>
      <c r="E158" s="163" t="s">
        <v>195</v>
      </c>
      <c r="F158" s="268" t="s">
        <v>196</v>
      </c>
      <c r="G158" s="268"/>
      <c r="H158" s="268"/>
      <c r="I158" s="268"/>
      <c r="J158" s="164" t="s">
        <v>164</v>
      </c>
      <c r="K158" s="165">
        <v>2.3820000000000001</v>
      </c>
      <c r="L158" s="269">
        <v>0</v>
      </c>
      <c r="M158" s="269"/>
      <c r="N158" s="270">
        <f>ROUND(L158*K158,2)</f>
        <v>0</v>
      </c>
      <c r="O158" s="270"/>
      <c r="P158" s="270"/>
      <c r="Q158" s="270"/>
      <c r="R158" s="136"/>
      <c r="T158" s="166" t="s">
        <v>5</v>
      </c>
      <c r="U158" s="46" t="s">
        <v>45</v>
      </c>
      <c r="V158" s="38"/>
      <c r="W158" s="167">
        <f>V158*K158</f>
        <v>0</v>
      </c>
      <c r="X158" s="167">
        <v>0</v>
      </c>
      <c r="Y158" s="167">
        <f>X158*K158</f>
        <v>0</v>
      </c>
      <c r="Z158" s="167">
        <v>0</v>
      </c>
      <c r="AA158" s="168">
        <f>Z158*K158</f>
        <v>0</v>
      </c>
      <c r="AR158" s="21" t="s">
        <v>160</v>
      </c>
      <c r="AT158" s="21" t="s">
        <v>156</v>
      </c>
      <c r="AU158" s="21" t="s">
        <v>104</v>
      </c>
      <c r="AY158" s="21" t="s">
        <v>155</v>
      </c>
      <c r="BE158" s="107">
        <f>IF(U158="základní",N158,0)</f>
        <v>0</v>
      </c>
      <c r="BF158" s="107">
        <f>IF(U158="snížená",N158,0)</f>
        <v>0</v>
      </c>
      <c r="BG158" s="107">
        <f>IF(U158="zákl. přenesená",N158,0)</f>
        <v>0</v>
      </c>
      <c r="BH158" s="107">
        <f>IF(U158="sníž. přenesená",N158,0)</f>
        <v>0</v>
      </c>
      <c r="BI158" s="107">
        <f>IF(U158="nulová",N158,0)</f>
        <v>0</v>
      </c>
      <c r="BJ158" s="21" t="s">
        <v>85</v>
      </c>
      <c r="BK158" s="107">
        <f>ROUND(L158*K158,2)</f>
        <v>0</v>
      </c>
      <c r="BL158" s="21" t="s">
        <v>160</v>
      </c>
      <c r="BM158" s="21" t="s">
        <v>197</v>
      </c>
    </row>
    <row r="159" spans="2:65" s="1" customFormat="1" ht="34.200000000000003" customHeight="1">
      <c r="B159" s="133"/>
      <c r="C159" s="162" t="s">
        <v>198</v>
      </c>
      <c r="D159" s="162" t="s">
        <v>156</v>
      </c>
      <c r="E159" s="163" t="s">
        <v>199</v>
      </c>
      <c r="F159" s="268" t="s">
        <v>200</v>
      </c>
      <c r="G159" s="268"/>
      <c r="H159" s="268"/>
      <c r="I159" s="268"/>
      <c r="J159" s="164" t="s">
        <v>164</v>
      </c>
      <c r="K159" s="165">
        <v>2.3820000000000001</v>
      </c>
      <c r="L159" s="269">
        <v>0</v>
      </c>
      <c r="M159" s="269"/>
      <c r="N159" s="270">
        <f>ROUND(L159*K159,2)</f>
        <v>0</v>
      </c>
      <c r="O159" s="270"/>
      <c r="P159" s="270"/>
      <c r="Q159" s="270"/>
      <c r="R159" s="136"/>
      <c r="T159" s="166" t="s">
        <v>5</v>
      </c>
      <c r="U159" s="46" t="s">
        <v>45</v>
      </c>
      <c r="V159" s="38"/>
      <c r="W159" s="167">
        <f>V159*K159</f>
        <v>0</v>
      </c>
      <c r="X159" s="167">
        <v>0</v>
      </c>
      <c r="Y159" s="167">
        <f>X159*K159</f>
        <v>0</v>
      </c>
      <c r="Z159" s="167">
        <v>0</v>
      </c>
      <c r="AA159" s="168">
        <f>Z159*K159</f>
        <v>0</v>
      </c>
      <c r="AR159" s="21" t="s">
        <v>160</v>
      </c>
      <c r="AT159" s="21" t="s">
        <v>156</v>
      </c>
      <c r="AU159" s="21" t="s">
        <v>104</v>
      </c>
      <c r="AY159" s="21" t="s">
        <v>155</v>
      </c>
      <c r="BE159" s="107">
        <f>IF(U159="základní",N159,0)</f>
        <v>0</v>
      </c>
      <c r="BF159" s="107">
        <f>IF(U159="snížená",N159,0)</f>
        <v>0</v>
      </c>
      <c r="BG159" s="107">
        <f>IF(U159="zákl. přenesená",N159,0)</f>
        <v>0</v>
      </c>
      <c r="BH159" s="107">
        <f>IF(U159="sníž. přenesená",N159,0)</f>
        <v>0</v>
      </c>
      <c r="BI159" s="107">
        <f>IF(U159="nulová",N159,0)</f>
        <v>0</v>
      </c>
      <c r="BJ159" s="21" t="s">
        <v>85</v>
      </c>
      <c r="BK159" s="107">
        <f>ROUND(L159*K159,2)</f>
        <v>0</v>
      </c>
      <c r="BL159" s="21" t="s">
        <v>160</v>
      </c>
      <c r="BM159" s="21" t="s">
        <v>201</v>
      </c>
    </row>
    <row r="160" spans="2:65" s="1" customFormat="1" ht="22.8" customHeight="1">
      <c r="B160" s="133"/>
      <c r="C160" s="162" t="s">
        <v>202</v>
      </c>
      <c r="D160" s="162" t="s">
        <v>156</v>
      </c>
      <c r="E160" s="163" t="s">
        <v>203</v>
      </c>
      <c r="F160" s="268" t="s">
        <v>204</v>
      </c>
      <c r="G160" s="268"/>
      <c r="H160" s="268"/>
      <c r="I160" s="268"/>
      <c r="J160" s="164" t="s">
        <v>205</v>
      </c>
      <c r="K160" s="165">
        <v>0.19400000000000001</v>
      </c>
      <c r="L160" s="269">
        <v>0</v>
      </c>
      <c r="M160" s="269"/>
      <c r="N160" s="270">
        <f>ROUND(L160*K160,2)</f>
        <v>0</v>
      </c>
      <c r="O160" s="270"/>
      <c r="P160" s="270"/>
      <c r="Q160" s="270"/>
      <c r="R160" s="136"/>
      <c r="T160" s="166" t="s">
        <v>5</v>
      </c>
      <c r="U160" s="46" t="s">
        <v>45</v>
      </c>
      <c r="V160" s="38"/>
      <c r="W160" s="167">
        <f>V160*K160</f>
        <v>0</v>
      </c>
      <c r="X160" s="167">
        <v>1.0525899999999999</v>
      </c>
      <c r="Y160" s="167">
        <f>X160*K160</f>
        <v>0.20420246</v>
      </c>
      <c r="Z160" s="167">
        <v>0</v>
      </c>
      <c r="AA160" s="168">
        <f>Z160*K160</f>
        <v>0</v>
      </c>
      <c r="AR160" s="21" t="s">
        <v>160</v>
      </c>
      <c r="AT160" s="21" t="s">
        <v>156</v>
      </c>
      <c r="AU160" s="21" t="s">
        <v>104</v>
      </c>
      <c r="AY160" s="21" t="s">
        <v>155</v>
      </c>
      <c r="BE160" s="107">
        <f>IF(U160="základní",N160,0)</f>
        <v>0</v>
      </c>
      <c r="BF160" s="107">
        <f>IF(U160="snížená",N160,0)</f>
        <v>0</v>
      </c>
      <c r="BG160" s="107">
        <f>IF(U160="zákl. přenesená",N160,0)</f>
        <v>0</v>
      </c>
      <c r="BH160" s="107">
        <f>IF(U160="sníž. přenesená",N160,0)</f>
        <v>0</v>
      </c>
      <c r="BI160" s="107">
        <f>IF(U160="nulová",N160,0)</f>
        <v>0</v>
      </c>
      <c r="BJ160" s="21" t="s">
        <v>85</v>
      </c>
      <c r="BK160" s="107">
        <f>ROUND(L160*K160,2)</f>
        <v>0</v>
      </c>
      <c r="BL160" s="21" t="s">
        <v>160</v>
      </c>
      <c r="BM160" s="21" t="s">
        <v>206</v>
      </c>
    </row>
    <row r="161" spans="2:65" s="10" customFormat="1" ht="22.8" customHeight="1">
      <c r="B161" s="169"/>
      <c r="C161" s="170"/>
      <c r="D161" s="170"/>
      <c r="E161" s="171" t="s">
        <v>5</v>
      </c>
      <c r="F161" s="271" t="s">
        <v>207</v>
      </c>
      <c r="G161" s="272"/>
      <c r="H161" s="272"/>
      <c r="I161" s="272"/>
      <c r="J161" s="170"/>
      <c r="K161" s="171" t="s">
        <v>5</v>
      </c>
      <c r="L161" s="170"/>
      <c r="M161" s="170"/>
      <c r="N161" s="170"/>
      <c r="O161" s="170"/>
      <c r="P161" s="170"/>
      <c r="Q161" s="170"/>
      <c r="R161" s="172"/>
      <c r="T161" s="173"/>
      <c r="U161" s="170"/>
      <c r="V161" s="170"/>
      <c r="W161" s="170"/>
      <c r="X161" s="170"/>
      <c r="Y161" s="170"/>
      <c r="Z161" s="170"/>
      <c r="AA161" s="174"/>
      <c r="AT161" s="175" t="s">
        <v>167</v>
      </c>
      <c r="AU161" s="175" t="s">
        <v>104</v>
      </c>
      <c r="AV161" s="10" t="s">
        <v>85</v>
      </c>
      <c r="AW161" s="10" t="s">
        <v>37</v>
      </c>
      <c r="AX161" s="10" t="s">
        <v>80</v>
      </c>
      <c r="AY161" s="175" t="s">
        <v>155</v>
      </c>
    </row>
    <row r="162" spans="2:65" s="11" customFormat="1" ht="14.4" customHeight="1">
      <c r="B162" s="176"/>
      <c r="C162" s="177"/>
      <c r="D162" s="177"/>
      <c r="E162" s="178" t="s">
        <v>5</v>
      </c>
      <c r="F162" s="273" t="s">
        <v>208</v>
      </c>
      <c r="G162" s="274"/>
      <c r="H162" s="274"/>
      <c r="I162" s="274"/>
      <c r="J162" s="177"/>
      <c r="K162" s="179">
        <v>0.19400000000000001</v>
      </c>
      <c r="L162" s="177"/>
      <c r="M162" s="177"/>
      <c r="N162" s="177"/>
      <c r="O162" s="177"/>
      <c r="P162" s="177"/>
      <c r="Q162" s="177"/>
      <c r="R162" s="180"/>
      <c r="T162" s="181"/>
      <c r="U162" s="177"/>
      <c r="V162" s="177"/>
      <c r="W162" s="177"/>
      <c r="X162" s="177"/>
      <c r="Y162" s="177"/>
      <c r="Z162" s="177"/>
      <c r="AA162" s="182"/>
      <c r="AT162" s="183" t="s">
        <v>167</v>
      </c>
      <c r="AU162" s="183" t="s">
        <v>104</v>
      </c>
      <c r="AV162" s="11" t="s">
        <v>104</v>
      </c>
      <c r="AW162" s="11" t="s">
        <v>37</v>
      </c>
      <c r="AX162" s="11" t="s">
        <v>85</v>
      </c>
      <c r="AY162" s="183" t="s">
        <v>155</v>
      </c>
    </row>
    <row r="163" spans="2:65" s="9" customFormat="1" ht="29.85" customHeight="1">
      <c r="B163" s="151"/>
      <c r="C163" s="152"/>
      <c r="D163" s="161" t="s">
        <v>115</v>
      </c>
      <c r="E163" s="161"/>
      <c r="F163" s="161"/>
      <c r="G163" s="161"/>
      <c r="H163" s="161"/>
      <c r="I163" s="161"/>
      <c r="J163" s="161"/>
      <c r="K163" s="161"/>
      <c r="L163" s="161"/>
      <c r="M163" s="161"/>
      <c r="N163" s="288">
        <f>BK163</f>
        <v>0</v>
      </c>
      <c r="O163" s="289"/>
      <c r="P163" s="289"/>
      <c r="Q163" s="289"/>
      <c r="R163" s="154"/>
      <c r="T163" s="155"/>
      <c r="U163" s="152"/>
      <c r="V163" s="152"/>
      <c r="W163" s="156">
        <f>SUM(W164:W192)</f>
        <v>0</v>
      </c>
      <c r="X163" s="152"/>
      <c r="Y163" s="156">
        <f>SUM(Y164:Y192)</f>
        <v>1.8640000000000002E-3</v>
      </c>
      <c r="Z163" s="152"/>
      <c r="AA163" s="157">
        <f>SUM(AA164:AA192)</f>
        <v>14.20401</v>
      </c>
      <c r="AR163" s="158" t="s">
        <v>85</v>
      </c>
      <c r="AT163" s="159" t="s">
        <v>79</v>
      </c>
      <c r="AU163" s="159" t="s">
        <v>85</v>
      </c>
      <c r="AY163" s="158" t="s">
        <v>155</v>
      </c>
      <c r="BK163" s="160">
        <f>SUM(BK164:BK192)</f>
        <v>0</v>
      </c>
    </row>
    <row r="164" spans="2:65" s="1" customFormat="1" ht="22.8" customHeight="1">
      <c r="B164" s="133"/>
      <c r="C164" s="162" t="s">
        <v>209</v>
      </c>
      <c r="D164" s="162" t="s">
        <v>156</v>
      </c>
      <c r="E164" s="163" t="s">
        <v>210</v>
      </c>
      <c r="F164" s="268" t="s">
        <v>211</v>
      </c>
      <c r="G164" s="268"/>
      <c r="H164" s="268"/>
      <c r="I164" s="268"/>
      <c r="J164" s="164" t="s">
        <v>212</v>
      </c>
      <c r="K164" s="165">
        <v>1</v>
      </c>
      <c r="L164" s="269">
        <v>0</v>
      </c>
      <c r="M164" s="269"/>
      <c r="N164" s="270">
        <f t="shared" ref="N164:N171" si="5">ROUND(L164*K164,2)</f>
        <v>0</v>
      </c>
      <c r="O164" s="270"/>
      <c r="P164" s="270"/>
      <c r="Q164" s="270"/>
      <c r="R164" s="136"/>
      <c r="T164" s="166" t="s">
        <v>5</v>
      </c>
      <c r="U164" s="46" t="s">
        <v>45</v>
      </c>
      <c r="V164" s="38"/>
      <c r="W164" s="167">
        <f t="shared" ref="W164:W171" si="6">V164*K164</f>
        <v>0</v>
      </c>
      <c r="X164" s="167">
        <v>0</v>
      </c>
      <c r="Y164" s="167">
        <f t="shared" ref="Y164:Y171" si="7">X164*K164</f>
        <v>0</v>
      </c>
      <c r="Z164" s="167">
        <v>0</v>
      </c>
      <c r="AA164" s="168">
        <f t="shared" ref="AA164:AA171" si="8">Z164*K164</f>
        <v>0</v>
      </c>
      <c r="AR164" s="21" t="s">
        <v>160</v>
      </c>
      <c r="AT164" s="21" t="s">
        <v>156</v>
      </c>
      <c r="AU164" s="21" t="s">
        <v>104</v>
      </c>
      <c r="AY164" s="21" t="s">
        <v>155</v>
      </c>
      <c r="BE164" s="107">
        <f t="shared" ref="BE164:BE171" si="9">IF(U164="základní",N164,0)</f>
        <v>0</v>
      </c>
      <c r="BF164" s="107">
        <f t="shared" ref="BF164:BF171" si="10">IF(U164="snížená",N164,0)</f>
        <v>0</v>
      </c>
      <c r="BG164" s="107">
        <f t="shared" ref="BG164:BG171" si="11">IF(U164="zákl. přenesená",N164,0)</f>
        <v>0</v>
      </c>
      <c r="BH164" s="107">
        <f t="shared" ref="BH164:BH171" si="12">IF(U164="sníž. přenesená",N164,0)</f>
        <v>0</v>
      </c>
      <c r="BI164" s="107">
        <f t="shared" ref="BI164:BI171" si="13">IF(U164="nulová",N164,0)</f>
        <v>0</v>
      </c>
      <c r="BJ164" s="21" t="s">
        <v>85</v>
      </c>
      <c r="BK164" s="107">
        <f t="shared" ref="BK164:BK171" si="14">ROUND(L164*K164,2)</f>
        <v>0</v>
      </c>
      <c r="BL164" s="21" t="s">
        <v>160</v>
      </c>
      <c r="BM164" s="21" t="s">
        <v>213</v>
      </c>
    </row>
    <row r="165" spans="2:65" s="1" customFormat="1" ht="22.8" customHeight="1">
      <c r="B165" s="133"/>
      <c r="C165" s="162" t="s">
        <v>214</v>
      </c>
      <c r="D165" s="162" t="s">
        <v>156</v>
      </c>
      <c r="E165" s="163" t="s">
        <v>215</v>
      </c>
      <c r="F165" s="268" t="s">
        <v>216</v>
      </c>
      <c r="G165" s="268"/>
      <c r="H165" s="268"/>
      <c r="I165" s="268"/>
      <c r="J165" s="164" t="s">
        <v>212</v>
      </c>
      <c r="K165" s="165">
        <v>1</v>
      </c>
      <c r="L165" s="269">
        <v>0</v>
      </c>
      <c r="M165" s="269"/>
      <c r="N165" s="270">
        <f t="shared" si="5"/>
        <v>0</v>
      </c>
      <c r="O165" s="270"/>
      <c r="P165" s="270"/>
      <c r="Q165" s="270"/>
      <c r="R165" s="136"/>
      <c r="T165" s="166" t="s">
        <v>5</v>
      </c>
      <c r="U165" s="46" t="s">
        <v>45</v>
      </c>
      <c r="V165" s="38"/>
      <c r="W165" s="167">
        <f t="shared" si="6"/>
        <v>0</v>
      </c>
      <c r="X165" s="167">
        <v>0</v>
      </c>
      <c r="Y165" s="167">
        <f t="shared" si="7"/>
        <v>0</v>
      </c>
      <c r="Z165" s="167">
        <v>0</v>
      </c>
      <c r="AA165" s="168">
        <f t="shared" si="8"/>
        <v>0</v>
      </c>
      <c r="AR165" s="21" t="s">
        <v>160</v>
      </c>
      <c r="AT165" s="21" t="s">
        <v>156</v>
      </c>
      <c r="AU165" s="21" t="s">
        <v>104</v>
      </c>
      <c r="AY165" s="21" t="s">
        <v>155</v>
      </c>
      <c r="BE165" s="107">
        <f t="shared" si="9"/>
        <v>0</v>
      </c>
      <c r="BF165" s="107">
        <f t="shared" si="10"/>
        <v>0</v>
      </c>
      <c r="BG165" s="107">
        <f t="shared" si="11"/>
        <v>0</v>
      </c>
      <c r="BH165" s="107">
        <f t="shared" si="12"/>
        <v>0</v>
      </c>
      <c r="BI165" s="107">
        <f t="shared" si="13"/>
        <v>0</v>
      </c>
      <c r="BJ165" s="21" t="s">
        <v>85</v>
      </c>
      <c r="BK165" s="107">
        <f t="shared" si="14"/>
        <v>0</v>
      </c>
      <c r="BL165" s="21" t="s">
        <v>160</v>
      </c>
      <c r="BM165" s="21" t="s">
        <v>217</v>
      </c>
    </row>
    <row r="166" spans="2:65" s="1" customFormat="1" ht="34.200000000000003" customHeight="1">
      <c r="B166" s="133"/>
      <c r="C166" s="162" t="s">
        <v>218</v>
      </c>
      <c r="D166" s="162" t="s">
        <v>156</v>
      </c>
      <c r="E166" s="163" t="s">
        <v>219</v>
      </c>
      <c r="F166" s="268" t="s">
        <v>220</v>
      </c>
      <c r="G166" s="268"/>
      <c r="H166" s="268"/>
      <c r="I166" s="268"/>
      <c r="J166" s="164" t="s">
        <v>212</v>
      </c>
      <c r="K166" s="165">
        <v>30</v>
      </c>
      <c r="L166" s="269">
        <v>0</v>
      </c>
      <c r="M166" s="269"/>
      <c r="N166" s="270">
        <f t="shared" si="5"/>
        <v>0</v>
      </c>
      <c r="O166" s="270"/>
      <c r="P166" s="270"/>
      <c r="Q166" s="270"/>
      <c r="R166" s="136"/>
      <c r="T166" s="166" t="s">
        <v>5</v>
      </c>
      <c r="U166" s="46" t="s">
        <v>45</v>
      </c>
      <c r="V166" s="38"/>
      <c r="W166" s="167">
        <f t="shared" si="6"/>
        <v>0</v>
      </c>
      <c r="X166" s="167">
        <v>0</v>
      </c>
      <c r="Y166" s="167">
        <f t="shared" si="7"/>
        <v>0</v>
      </c>
      <c r="Z166" s="167">
        <v>0</v>
      </c>
      <c r="AA166" s="168">
        <f t="shared" si="8"/>
        <v>0</v>
      </c>
      <c r="AR166" s="21" t="s">
        <v>160</v>
      </c>
      <c r="AT166" s="21" t="s">
        <v>156</v>
      </c>
      <c r="AU166" s="21" t="s">
        <v>104</v>
      </c>
      <c r="AY166" s="21" t="s">
        <v>155</v>
      </c>
      <c r="BE166" s="107">
        <f t="shared" si="9"/>
        <v>0</v>
      </c>
      <c r="BF166" s="107">
        <f t="shared" si="10"/>
        <v>0</v>
      </c>
      <c r="BG166" s="107">
        <f t="shared" si="11"/>
        <v>0</v>
      </c>
      <c r="BH166" s="107">
        <f t="shared" si="12"/>
        <v>0</v>
      </c>
      <c r="BI166" s="107">
        <f t="shared" si="13"/>
        <v>0</v>
      </c>
      <c r="BJ166" s="21" t="s">
        <v>85</v>
      </c>
      <c r="BK166" s="107">
        <f t="shared" si="14"/>
        <v>0</v>
      </c>
      <c r="BL166" s="21" t="s">
        <v>160</v>
      </c>
      <c r="BM166" s="21" t="s">
        <v>221</v>
      </c>
    </row>
    <row r="167" spans="2:65" s="1" customFormat="1" ht="34.200000000000003" customHeight="1">
      <c r="B167" s="133"/>
      <c r="C167" s="162" t="s">
        <v>222</v>
      </c>
      <c r="D167" s="162" t="s">
        <v>156</v>
      </c>
      <c r="E167" s="163" t="s">
        <v>223</v>
      </c>
      <c r="F167" s="268" t="s">
        <v>224</v>
      </c>
      <c r="G167" s="268"/>
      <c r="H167" s="268"/>
      <c r="I167" s="268"/>
      <c r="J167" s="164" t="s">
        <v>212</v>
      </c>
      <c r="K167" s="165">
        <v>30</v>
      </c>
      <c r="L167" s="269">
        <v>0</v>
      </c>
      <c r="M167" s="269"/>
      <c r="N167" s="270">
        <f t="shared" si="5"/>
        <v>0</v>
      </c>
      <c r="O167" s="270"/>
      <c r="P167" s="270"/>
      <c r="Q167" s="270"/>
      <c r="R167" s="136"/>
      <c r="T167" s="166" t="s">
        <v>5</v>
      </c>
      <c r="U167" s="46" t="s">
        <v>45</v>
      </c>
      <c r="V167" s="38"/>
      <c r="W167" s="167">
        <f t="shared" si="6"/>
        <v>0</v>
      </c>
      <c r="X167" s="167">
        <v>0</v>
      </c>
      <c r="Y167" s="167">
        <f t="shared" si="7"/>
        <v>0</v>
      </c>
      <c r="Z167" s="167">
        <v>0</v>
      </c>
      <c r="AA167" s="168">
        <f t="shared" si="8"/>
        <v>0</v>
      </c>
      <c r="AR167" s="21" t="s">
        <v>160</v>
      </c>
      <c r="AT167" s="21" t="s">
        <v>156</v>
      </c>
      <c r="AU167" s="21" t="s">
        <v>104</v>
      </c>
      <c r="AY167" s="21" t="s">
        <v>155</v>
      </c>
      <c r="BE167" s="107">
        <f t="shared" si="9"/>
        <v>0</v>
      </c>
      <c r="BF167" s="107">
        <f t="shared" si="10"/>
        <v>0</v>
      </c>
      <c r="BG167" s="107">
        <f t="shared" si="11"/>
        <v>0</v>
      </c>
      <c r="BH167" s="107">
        <f t="shared" si="12"/>
        <v>0</v>
      </c>
      <c r="BI167" s="107">
        <f t="shared" si="13"/>
        <v>0</v>
      </c>
      <c r="BJ167" s="21" t="s">
        <v>85</v>
      </c>
      <c r="BK167" s="107">
        <f t="shared" si="14"/>
        <v>0</v>
      </c>
      <c r="BL167" s="21" t="s">
        <v>160</v>
      </c>
      <c r="BM167" s="21" t="s">
        <v>225</v>
      </c>
    </row>
    <row r="168" spans="2:65" s="1" customFormat="1" ht="22.8" customHeight="1">
      <c r="B168" s="133"/>
      <c r="C168" s="162" t="s">
        <v>226</v>
      </c>
      <c r="D168" s="162" t="s">
        <v>156</v>
      </c>
      <c r="E168" s="163" t="s">
        <v>227</v>
      </c>
      <c r="F168" s="268" t="s">
        <v>228</v>
      </c>
      <c r="G168" s="268"/>
      <c r="H168" s="268"/>
      <c r="I168" s="268"/>
      <c r="J168" s="164" t="s">
        <v>212</v>
      </c>
      <c r="K168" s="165">
        <v>1</v>
      </c>
      <c r="L168" s="269">
        <v>0</v>
      </c>
      <c r="M168" s="269"/>
      <c r="N168" s="270">
        <f t="shared" si="5"/>
        <v>0</v>
      </c>
      <c r="O168" s="270"/>
      <c r="P168" s="270"/>
      <c r="Q168" s="270"/>
      <c r="R168" s="136"/>
      <c r="T168" s="166" t="s">
        <v>5</v>
      </c>
      <c r="U168" s="46" t="s">
        <v>45</v>
      </c>
      <c r="V168" s="38"/>
      <c r="W168" s="167">
        <f t="shared" si="6"/>
        <v>0</v>
      </c>
      <c r="X168" s="167">
        <v>0</v>
      </c>
      <c r="Y168" s="167">
        <f t="shared" si="7"/>
        <v>0</v>
      </c>
      <c r="Z168" s="167">
        <v>0</v>
      </c>
      <c r="AA168" s="168">
        <f t="shared" si="8"/>
        <v>0</v>
      </c>
      <c r="AR168" s="21" t="s">
        <v>160</v>
      </c>
      <c r="AT168" s="21" t="s">
        <v>156</v>
      </c>
      <c r="AU168" s="21" t="s">
        <v>104</v>
      </c>
      <c r="AY168" s="21" t="s">
        <v>155</v>
      </c>
      <c r="BE168" s="107">
        <f t="shared" si="9"/>
        <v>0</v>
      </c>
      <c r="BF168" s="107">
        <f t="shared" si="10"/>
        <v>0</v>
      </c>
      <c r="BG168" s="107">
        <f t="shared" si="11"/>
        <v>0</v>
      </c>
      <c r="BH168" s="107">
        <f t="shared" si="12"/>
        <v>0</v>
      </c>
      <c r="BI168" s="107">
        <f t="shared" si="13"/>
        <v>0</v>
      </c>
      <c r="BJ168" s="21" t="s">
        <v>85</v>
      </c>
      <c r="BK168" s="107">
        <f t="shared" si="14"/>
        <v>0</v>
      </c>
      <c r="BL168" s="21" t="s">
        <v>160</v>
      </c>
      <c r="BM168" s="21" t="s">
        <v>229</v>
      </c>
    </row>
    <row r="169" spans="2:65" s="1" customFormat="1" ht="22.8" customHeight="1">
      <c r="B169" s="133"/>
      <c r="C169" s="162" t="s">
        <v>230</v>
      </c>
      <c r="D169" s="162" t="s">
        <v>156</v>
      </c>
      <c r="E169" s="163" t="s">
        <v>231</v>
      </c>
      <c r="F169" s="268" t="s">
        <v>232</v>
      </c>
      <c r="G169" s="268"/>
      <c r="H169" s="268"/>
      <c r="I169" s="268"/>
      <c r="J169" s="164" t="s">
        <v>212</v>
      </c>
      <c r="K169" s="165">
        <v>1</v>
      </c>
      <c r="L169" s="269">
        <v>0</v>
      </c>
      <c r="M169" s="269"/>
      <c r="N169" s="270">
        <f t="shared" si="5"/>
        <v>0</v>
      </c>
      <c r="O169" s="270"/>
      <c r="P169" s="270"/>
      <c r="Q169" s="270"/>
      <c r="R169" s="136"/>
      <c r="T169" s="166" t="s">
        <v>5</v>
      </c>
      <c r="U169" s="46" t="s">
        <v>45</v>
      </c>
      <c r="V169" s="38"/>
      <c r="W169" s="167">
        <f t="shared" si="6"/>
        <v>0</v>
      </c>
      <c r="X169" s="167">
        <v>0</v>
      </c>
      <c r="Y169" s="167">
        <f t="shared" si="7"/>
        <v>0</v>
      </c>
      <c r="Z169" s="167">
        <v>0</v>
      </c>
      <c r="AA169" s="168">
        <f t="shared" si="8"/>
        <v>0</v>
      </c>
      <c r="AR169" s="21" t="s">
        <v>160</v>
      </c>
      <c r="AT169" s="21" t="s">
        <v>156</v>
      </c>
      <c r="AU169" s="21" t="s">
        <v>104</v>
      </c>
      <c r="AY169" s="21" t="s">
        <v>155</v>
      </c>
      <c r="BE169" s="107">
        <f t="shared" si="9"/>
        <v>0</v>
      </c>
      <c r="BF169" s="107">
        <f t="shared" si="10"/>
        <v>0</v>
      </c>
      <c r="BG169" s="107">
        <f t="shared" si="11"/>
        <v>0</v>
      </c>
      <c r="BH169" s="107">
        <f t="shared" si="12"/>
        <v>0</v>
      </c>
      <c r="BI169" s="107">
        <f t="shared" si="13"/>
        <v>0</v>
      </c>
      <c r="BJ169" s="21" t="s">
        <v>85</v>
      </c>
      <c r="BK169" s="107">
        <f t="shared" si="14"/>
        <v>0</v>
      </c>
      <c r="BL169" s="21" t="s">
        <v>160</v>
      </c>
      <c r="BM169" s="21" t="s">
        <v>233</v>
      </c>
    </row>
    <row r="170" spans="2:65" s="1" customFormat="1" ht="34.200000000000003" customHeight="1">
      <c r="B170" s="133"/>
      <c r="C170" s="162" t="s">
        <v>234</v>
      </c>
      <c r="D170" s="162" t="s">
        <v>156</v>
      </c>
      <c r="E170" s="163" t="s">
        <v>235</v>
      </c>
      <c r="F170" s="268" t="s">
        <v>236</v>
      </c>
      <c r="G170" s="268"/>
      <c r="H170" s="268"/>
      <c r="I170" s="268"/>
      <c r="J170" s="164" t="s">
        <v>172</v>
      </c>
      <c r="K170" s="165">
        <v>46.6</v>
      </c>
      <c r="L170" s="269">
        <v>0</v>
      </c>
      <c r="M170" s="269"/>
      <c r="N170" s="270">
        <f t="shared" si="5"/>
        <v>0</v>
      </c>
      <c r="O170" s="270"/>
      <c r="P170" s="270"/>
      <c r="Q170" s="270"/>
      <c r="R170" s="136"/>
      <c r="T170" s="166" t="s">
        <v>5</v>
      </c>
      <c r="U170" s="46" t="s">
        <v>45</v>
      </c>
      <c r="V170" s="38"/>
      <c r="W170" s="167">
        <f t="shared" si="6"/>
        <v>0</v>
      </c>
      <c r="X170" s="167">
        <v>4.0000000000000003E-5</v>
      </c>
      <c r="Y170" s="167">
        <f t="shared" si="7"/>
        <v>1.8640000000000002E-3</v>
      </c>
      <c r="Z170" s="167">
        <v>0</v>
      </c>
      <c r="AA170" s="168">
        <f t="shared" si="8"/>
        <v>0</v>
      </c>
      <c r="AR170" s="21" t="s">
        <v>160</v>
      </c>
      <c r="AT170" s="21" t="s">
        <v>156</v>
      </c>
      <c r="AU170" s="21" t="s">
        <v>104</v>
      </c>
      <c r="AY170" s="21" t="s">
        <v>155</v>
      </c>
      <c r="BE170" s="107">
        <f t="shared" si="9"/>
        <v>0</v>
      </c>
      <c r="BF170" s="107">
        <f t="shared" si="10"/>
        <v>0</v>
      </c>
      <c r="BG170" s="107">
        <f t="shared" si="11"/>
        <v>0</v>
      </c>
      <c r="BH170" s="107">
        <f t="shared" si="12"/>
        <v>0</v>
      </c>
      <c r="BI170" s="107">
        <f t="shared" si="13"/>
        <v>0</v>
      </c>
      <c r="BJ170" s="21" t="s">
        <v>85</v>
      </c>
      <c r="BK170" s="107">
        <f t="shared" si="14"/>
        <v>0</v>
      </c>
      <c r="BL170" s="21" t="s">
        <v>160</v>
      </c>
      <c r="BM170" s="21" t="s">
        <v>237</v>
      </c>
    </row>
    <row r="171" spans="2:65" s="1" customFormat="1" ht="34.200000000000003" customHeight="1">
      <c r="B171" s="133"/>
      <c r="C171" s="162" t="s">
        <v>11</v>
      </c>
      <c r="D171" s="162" t="s">
        <v>156</v>
      </c>
      <c r="E171" s="163" t="s">
        <v>238</v>
      </c>
      <c r="F171" s="268" t="s">
        <v>239</v>
      </c>
      <c r="G171" s="268"/>
      <c r="H171" s="268"/>
      <c r="I171" s="268"/>
      <c r="J171" s="164" t="s">
        <v>164</v>
      </c>
      <c r="K171" s="165">
        <v>4.7619999999999996</v>
      </c>
      <c r="L171" s="269">
        <v>0</v>
      </c>
      <c r="M171" s="269"/>
      <c r="N171" s="270">
        <f t="shared" si="5"/>
        <v>0</v>
      </c>
      <c r="O171" s="270"/>
      <c r="P171" s="270"/>
      <c r="Q171" s="270"/>
      <c r="R171" s="136"/>
      <c r="T171" s="166" t="s">
        <v>5</v>
      </c>
      <c r="U171" s="46" t="s">
        <v>45</v>
      </c>
      <c r="V171" s="38"/>
      <c r="W171" s="167">
        <f t="shared" si="6"/>
        <v>0</v>
      </c>
      <c r="X171" s="167">
        <v>0</v>
      </c>
      <c r="Y171" s="167">
        <f t="shared" si="7"/>
        <v>0</v>
      </c>
      <c r="Z171" s="167">
        <v>2.2000000000000002</v>
      </c>
      <c r="AA171" s="168">
        <f t="shared" si="8"/>
        <v>10.4764</v>
      </c>
      <c r="AR171" s="21" t="s">
        <v>160</v>
      </c>
      <c r="AT171" s="21" t="s">
        <v>156</v>
      </c>
      <c r="AU171" s="21" t="s">
        <v>104</v>
      </c>
      <c r="AY171" s="21" t="s">
        <v>155</v>
      </c>
      <c r="BE171" s="107">
        <f t="shared" si="9"/>
        <v>0</v>
      </c>
      <c r="BF171" s="107">
        <f t="shared" si="10"/>
        <v>0</v>
      </c>
      <c r="BG171" s="107">
        <f t="shared" si="11"/>
        <v>0</v>
      </c>
      <c r="BH171" s="107">
        <f t="shared" si="12"/>
        <v>0</v>
      </c>
      <c r="BI171" s="107">
        <f t="shared" si="13"/>
        <v>0</v>
      </c>
      <c r="BJ171" s="21" t="s">
        <v>85</v>
      </c>
      <c r="BK171" s="107">
        <f t="shared" si="14"/>
        <v>0</v>
      </c>
      <c r="BL171" s="21" t="s">
        <v>160</v>
      </c>
      <c r="BM171" s="21" t="s">
        <v>240</v>
      </c>
    </row>
    <row r="172" spans="2:65" s="11" customFormat="1" ht="14.4" customHeight="1">
      <c r="B172" s="176"/>
      <c r="C172" s="177"/>
      <c r="D172" s="177"/>
      <c r="E172" s="178" t="s">
        <v>5</v>
      </c>
      <c r="F172" s="275" t="s">
        <v>241</v>
      </c>
      <c r="G172" s="276"/>
      <c r="H172" s="276"/>
      <c r="I172" s="276"/>
      <c r="J172" s="177"/>
      <c r="K172" s="179">
        <v>4.7619999999999996</v>
      </c>
      <c r="L172" s="177"/>
      <c r="M172" s="177"/>
      <c r="N172" s="177"/>
      <c r="O172" s="177"/>
      <c r="P172" s="177"/>
      <c r="Q172" s="177"/>
      <c r="R172" s="180"/>
      <c r="T172" s="181"/>
      <c r="U172" s="177"/>
      <c r="V172" s="177"/>
      <c r="W172" s="177"/>
      <c r="X172" s="177"/>
      <c r="Y172" s="177"/>
      <c r="Z172" s="177"/>
      <c r="AA172" s="182"/>
      <c r="AT172" s="183" t="s">
        <v>167</v>
      </c>
      <c r="AU172" s="183" t="s">
        <v>104</v>
      </c>
      <c r="AV172" s="11" t="s">
        <v>104</v>
      </c>
      <c r="AW172" s="11" t="s">
        <v>37</v>
      </c>
      <c r="AX172" s="11" t="s">
        <v>85</v>
      </c>
      <c r="AY172" s="183" t="s">
        <v>155</v>
      </c>
    </row>
    <row r="173" spans="2:65" s="1" customFormat="1" ht="22.8" customHeight="1">
      <c r="B173" s="133"/>
      <c r="C173" s="162" t="s">
        <v>242</v>
      </c>
      <c r="D173" s="162" t="s">
        <v>156</v>
      </c>
      <c r="E173" s="163" t="s">
        <v>243</v>
      </c>
      <c r="F173" s="268" t="s">
        <v>244</v>
      </c>
      <c r="G173" s="268"/>
      <c r="H173" s="268"/>
      <c r="I173" s="268"/>
      <c r="J173" s="164" t="s">
        <v>172</v>
      </c>
      <c r="K173" s="165">
        <v>36.83</v>
      </c>
      <c r="L173" s="269">
        <v>0</v>
      </c>
      <c r="M173" s="269"/>
      <c r="N173" s="270">
        <f>ROUND(L173*K173,2)</f>
        <v>0</v>
      </c>
      <c r="O173" s="270"/>
      <c r="P173" s="270"/>
      <c r="Q173" s="270"/>
      <c r="R173" s="136"/>
      <c r="T173" s="166" t="s">
        <v>5</v>
      </c>
      <c r="U173" s="46" t="s">
        <v>45</v>
      </c>
      <c r="V173" s="38"/>
      <c r="W173" s="167">
        <f>V173*K173</f>
        <v>0</v>
      </c>
      <c r="X173" s="167">
        <v>0</v>
      </c>
      <c r="Y173" s="167">
        <f>X173*K173</f>
        <v>0</v>
      </c>
      <c r="Z173" s="167">
        <v>6.7000000000000004E-2</v>
      </c>
      <c r="AA173" s="168">
        <f>Z173*K173</f>
        <v>2.4676100000000001</v>
      </c>
      <c r="AR173" s="21" t="s">
        <v>160</v>
      </c>
      <c r="AT173" s="21" t="s">
        <v>156</v>
      </c>
      <c r="AU173" s="21" t="s">
        <v>104</v>
      </c>
      <c r="AY173" s="21" t="s">
        <v>155</v>
      </c>
      <c r="BE173" s="107">
        <f>IF(U173="základní",N173,0)</f>
        <v>0</v>
      </c>
      <c r="BF173" s="107">
        <f>IF(U173="snížená",N173,0)</f>
        <v>0</v>
      </c>
      <c r="BG173" s="107">
        <f>IF(U173="zákl. přenesená",N173,0)</f>
        <v>0</v>
      </c>
      <c r="BH173" s="107">
        <f>IF(U173="sníž. přenesená",N173,0)</f>
        <v>0</v>
      </c>
      <c r="BI173" s="107">
        <f>IF(U173="nulová",N173,0)</f>
        <v>0</v>
      </c>
      <c r="BJ173" s="21" t="s">
        <v>85</v>
      </c>
      <c r="BK173" s="107">
        <f>ROUND(L173*K173,2)</f>
        <v>0</v>
      </c>
      <c r="BL173" s="21" t="s">
        <v>160</v>
      </c>
      <c r="BM173" s="21" t="s">
        <v>245</v>
      </c>
    </row>
    <row r="174" spans="2:65" s="11" customFormat="1" ht="14.4" customHeight="1">
      <c r="B174" s="176"/>
      <c r="C174" s="177"/>
      <c r="D174" s="177"/>
      <c r="E174" s="178" t="s">
        <v>5</v>
      </c>
      <c r="F174" s="275" t="s">
        <v>246</v>
      </c>
      <c r="G174" s="276"/>
      <c r="H174" s="276"/>
      <c r="I174" s="276"/>
      <c r="J174" s="177"/>
      <c r="K174" s="179">
        <v>12.324999999999999</v>
      </c>
      <c r="L174" s="177"/>
      <c r="M174" s="177"/>
      <c r="N174" s="177"/>
      <c r="O174" s="177"/>
      <c r="P174" s="177"/>
      <c r="Q174" s="177"/>
      <c r="R174" s="180"/>
      <c r="T174" s="181"/>
      <c r="U174" s="177"/>
      <c r="V174" s="177"/>
      <c r="W174" s="177"/>
      <c r="X174" s="177"/>
      <c r="Y174" s="177"/>
      <c r="Z174" s="177"/>
      <c r="AA174" s="182"/>
      <c r="AT174" s="183" t="s">
        <v>167</v>
      </c>
      <c r="AU174" s="183" t="s">
        <v>104</v>
      </c>
      <c r="AV174" s="11" t="s">
        <v>104</v>
      </c>
      <c r="AW174" s="11" t="s">
        <v>37</v>
      </c>
      <c r="AX174" s="11" t="s">
        <v>80</v>
      </c>
      <c r="AY174" s="183" t="s">
        <v>155</v>
      </c>
    </row>
    <row r="175" spans="2:65" s="11" customFormat="1" ht="14.4" customHeight="1">
      <c r="B175" s="176"/>
      <c r="C175" s="177"/>
      <c r="D175" s="177"/>
      <c r="E175" s="178" t="s">
        <v>5</v>
      </c>
      <c r="F175" s="273" t="s">
        <v>247</v>
      </c>
      <c r="G175" s="274"/>
      <c r="H175" s="274"/>
      <c r="I175" s="274"/>
      <c r="J175" s="177"/>
      <c r="K175" s="179">
        <v>11.9</v>
      </c>
      <c r="L175" s="177"/>
      <c r="M175" s="177"/>
      <c r="N175" s="177"/>
      <c r="O175" s="177"/>
      <c r="P175" s="177"/>
      <c r="Q175" s="177"/>
      <c r="R175" s="180"/>
      <c r="T175" s="181"/>
      <c r="U175" s="177"/>
      <c r="V175" s="177"/>
      <c r="W175" s="177"/>
      <c r="X175" s="177"/>
      <c r="Y175" s="177"/>
      <c r="Z175" s="177"/>
      <c r="AA175" s="182"/>
      <c r="AT175" s="183" t="s">
        <v>167</v>
      </c>
      <c r="AU175" s="183" t="s">
        <v>104</v>
      </c>
      <c r="AV175" s="11" t="s">
        <v>104</v>
      </c>
      <c r="AW175" s="11" t="s">
        <v>37</v>
      </c>
      <c r="AX175" s="11" t="s">
        <v>80</v>
      </c>
      <c r="AY175" s="183" t="s">
        <v>155</v>
      </c>
    </row>
    <row r="176" spans="2:65" s="11" customFormat="1" ht="14.4" customHeight="1">
      <c r="B176" s="176"/>
      <c r="C176" s="177"/>
      <c r="D176" s="177"/>
      <c r="E176" s="178" t="s">
        <v>5</v>
      </c>
      <c r="F176" s="273" t="s">
        <v>248</v>
      </c>
      <c r="G176" s="274"/>
      <c r="H176" s="274"/>
      <c r="I176" s="274"/>
      <c r="J176" s="177"/>
      <c r="K176" s="179">
        <v>2.4910000000000001</v>
      </c>
      <c r="L176" s="177"/>
      <c r="M176" s="177"/>
      <c r="N176" s="177"/>
      <c r="O176" s="177"/>
      <c r="P176" s="177"/>
      <c r="Q176" s="177"/>
      <c r="R176" s="180"/>
      <c r="T176" s="181"/>
      <c r="U176" s="177"/>
      <c r="V176" s="177"/>
      <c r="W176" s="177"/>
      <c r="X176" s="177"/>
      <c r="Y176" s="177"/>
      <c r="Z176" s="177"/>
      <c r="AA176" s="182"/>
      <c r="AT176" s="183" t="s">
        <v>167</v>
      </c>
      <c r="AU176" s="183" t="s">
        <v>104</v>
      </c>
      <c r="AV176" s="11" t="s">
        <v>104</v>
      </c>
      <c r="AW176" s="11" t="s">
        <v>37</v>
      </c>
      <c r="AX176" s="11" t="s">
        <v>80</v>
      </c>
      <c r="AY176" s="183" t="s">
        <v>155</v>
      </c>
    </row>
    <row r="177" spans="2:65" s="11" customFormat="1" ht="14.4" customHeight="1">
      <c r="B177" s="176"/>
      <c r="C177" s="177"/>
      <c r="D177" s="177"/>
      <c r="E177" s="178" t="s">
        <v>5</v>
      </c>
      <c r="F177" s="273" t="s">
        <v>249</v>
      </c>
      <c r="G177" s="274"/>
      <c r="H177" s="274"/>
      <c r="I177" s="274"/>
      <c r="J177" s="177"/>
      <c r="K177" s="179">
        <v>10.114000000000001</v>
      </c>
      <c r="L177" s="177"/>
      <c r="M177" s="177"/>
      <c r="N177" s="177"/>
      <c r="O177" s="177"/>
      <c r="P177" s="177"/>
      <c r="Q177" s="177"/>
      <c r="R177" s="180"/>
      <c r="T177" s="181"/>
      <c r="U177" s="177"/>
      <c r="V177" s="177"/>
      <c r="W177" s="177"/>
      <c r="X177" s="177"/>
      <c r="Y177" s="177"/>
      <c r="Z177" s="177"/>
      <c r="AA177" s="182"/>
      <c r="AT177" s="183" t="s">
        <v>167</v>
      </c>
      <c r="AU177" s="183" t="s">
        <v>104</v>
      </c>
      <c r="AV177" s="11" t="s">
        <v>104</v>
      </c>
      <c r="AW177" s="11" t="s">
        <v>37</v>
      </c>
      <c r="AX177" s="11" t="s">
        <v>80</v>
      </c>
      <c r="AY177" s="183" t="s">
        <v>155</v>
      </c>
    </row>
    <row r="178" spans="2:65" s="12" customFormat="1" ht="14.4" customHeight="1">
      <c r="B178" s="184"/>
      <c r="C178" s="185"/>
      <c r="D178" s="185"/>
      <c r="E178" s="186" t="s">
        <v>5</v>
      </c>
      <c r="F178" s="279" t="s">
        <v>185</v>
      </c>
      <c r="G178" s="280"/>
      <c r="H178" s="280"/>
      <c r="I178" s="280"/>
      <c r="J178" s="185"/>
      <c r="K178" s="187">
        <v>36.83</v>
      </c>
      <c r="L178" s="185"/>
      <c r="M178" s="185"/>
      <c r="N178" s="185"/>
      <c r="O178" s="185"/>
      <c r="P178" s="185"/>
      <c r="Q178" s="185"/>
      <c r="R178" s="188"/>
      <c r="T178" s="189"/>
      <c r="U178" s="185"/>
      <c r="V178" s="185"/>
      <c r="W178" s="185"/>
      <c r="X178" s="185"/>
      <c r="Y178" s="185"/>
      <c r="Z178" s="185"/>
      <c r="AA178" s="190"/>
      <c r="AT178" s="191" t="s">
        <v>167</v>
      </c>
      <c r="AU178" s="191" t="s">
        <v>104</v>
      </c>
      <c r="AV178" s="12" t="s">
        <v>160</v>
      </c>
      <c r="AW178" s="12" t="s">
        <v>37</v>
      </c>
      <c r="AX178" s="12" t="s">
        <v>85</v>
      </c>
      <c r="AY178" s="191" t="s">
        <v>155</v>
      </c>
    </row>
    <row r="179" spans="2:65" s="1" customFormat="1" ht="22.8" customHeight="1">
      <c r="B179" s="133"/>
      <c r="C179" s="162" t="s">
        <v>250</v>
      </c>
      <c r="D179" s="162" t="s">
        <v>156</v>
      </c>
      <c r="E179" s="163" t="s">
        <v>251</v>
      </c>
      <c r="F179" s="268" t="s">
        <v>252</v>
      </c>
      <c r="G179" s="268"/>
      <c r="H179" s="268"/>
      <c r="I179" s="268"/>
      <c r="J179" s="164" t="s">
        <v>253</v>
      </c>
      <c r="K179" s="165">
        <v>1</v>
      </c>
      <c r="L179" s="269">
        <v>0</v>
      </c>
      <c r="M179" s="269"/>
      <c r="N179" s="270">
        <f>ROUND(L179*K179,2)</f>
        <v>0</v>
      </c>
      <c r="O179" s="270"/>
      <c r="P179" s="270"/>
      <c r="Q179" s="270"/>
      <c r="R179" s="136"/>
      <c r="T179" s="166" t="s">
        <v>5</v>
      </c>
      <c r="U179" s="46" t="s">
        <v>45</v>
      </c>
      <c r="V179" s="38"/>
      <c r="W179" s="167">
        <f>V179*K179</f>
        <v>0</v>
      </c>
      <c r="X179" s="167">
        <v>0</v>
      </c>
      <c r="Y179" s="167">
        <f>X179*K179</f>
        <v>0</v>
      </c>
      <c r="Z179" s="167">
        <v>0.12</v>
      </c>
      <c r="AA179" s="168">
        <f>Z179*K179</f>
        <v>0.12</v>
      </c>
      <c r="AR179" s="21" t="s">
        <v>160</v>
      </c>
      <c r="AT179" s="21" t="s">
        <v>156</v>
      </c>
      <c r="AU179" s="21" t="s">
        <v>104</v>
      </c>
      <c r="AY179" s="21" t="s">
        <v>155</v>
      </c>
      <c r="BE179" s="107">
        <f>IF(U179="základní",N179,0)</f>
        <v>0</v>
      </c>
      <c r="BF179" s="107">
        <f>IF(U179="snížená",N179,0)</f>
        <v>0</v>
      </c>
      <c r="BG179" s="107">
        <f>IF(U179="zákl. přenesená",N179,0)</f>
        <v>0</v>
      </c>
      <c r="BH179" s="107">
        <f>IF(U179="sníž. přenesená",N179,0)</f>
        <v>0</v>
      </c>
      <c r="BI179" s="107">
        <f>IF(U179="nulová",N179,0)</f>
        <v>0</v>
      </c>
      <c r="BJ179" s="21" t="s">
        <v>85</v>
      </c>
      <c r="BK179" s="107">
        <f>ROUND(L179*K179,2)</f>
        <v>0</v>
      </c>
      <c r="BL179" s="21" t="s">
        <v>160</v>
      </c>
      <c r="BM179" s="21" t="s">
        <v>254</v>
      </c>
    </row>
    <row r="180" spans="2:65" s="1" customFormat="1" ht="14.4" customHeight="1">
      <c r="B180" s="133"/>
      <c r="C180" s="162" t="s">
        <v>255</v>
      </c>
      <c r="D180" s="162" t="s">
        <v>156</v>
      </c>
      <c r="E180" s="163" t="s">
        <v>256</v>
      </c>
      <c r="F180" s="268" t="s">
        <v>257</v>
      </c>
      <c r="G180" s="268"/>
      <c r="H180" s="268"/>
      <c r="I180" s="268"/>
      <c r="J180" s="164" t="s">
        <v>253</v>
      </c>
      <c r="K180" s="165">
        <v>1</v>
      </c>
      <c r="L180" s="269">
        <v>0</v>
      </c>
      <c r="M180" s="269"/>
      <c r="N180" s="270">
        <f>ROUND(L180*K180,2)</f>
        <v>0</v>
      </c>
      <c r="O180" s="270"/>
      <c r="P180" s="270"/>
      <c r="Q180" s="270"/>
      <c r="R180" s="136"/>
      <c r="T180" s="166" t="s">
        <v>5</v>
      </c>
      <c r="U180" s="46" t="s">
        <v>45</v>
      </c>
      <c r="V180" s="38"/>
      <c r="W180" s="167">
        <f>V180*K180</f>
        <v>0</v>
      </c>
      <c r="X180" s="167">
        <v>0</v>
      </c>
      <c r="Y180" s="167">
        <f>X180*K180</f>
        <v>0</v>
      </c>
      <c r="Z180" s="167">
        <v>0.26500000000000001</v>
      </c>
      <c r="AA180" s="168">
        <f>Z180*K180</f>
        <v>0.26500000000000001</v>
      </c>
      <c r="AR180" s="21" t="s">
        <v>160</v>
      </c>
      <c r="AT180" s="21" t="s">
        <v>156</v>
      </c>
      <c r="AU180" s="21" t="s">
        <v>104</v>
      </c>
      <c r="AY180" s="21" t="s">
        <v>155</v>
      </c>
      <c r="BE180" s="107">
        <f>IF(U180="základní",N180,0)</f>
        <v>0</v>
      </c>
      <c r="BF180" s="107">
        <f>IF(U180="snížená",N180,0)</f>
        <v>0</v>
      </c>
      <c r="BG180" s="107">
        <f>IF(U180="zákl. přenesená",N180,0)</f>
        <v>0</v>
      </c>
      <c r="BH180" s="107">
        <f>IF(U180="sníž. přenesená",N180,0)</f>
        <v>0</v>
      </c>
      <c r="BI180" s="107">
        <f>IF(U180="nulová",N180,0)</f>
        <v>0</v>
      </c>
      <c r="BJ180" s="21" t="s">
        <v>85</v>
      </c>
      <c r="BK180" s="107">
        <f>ROUND(L180*K180,2)</f>
        <v>0</v>
      </c>
      <c r="BL180" s="21" t="s">
        <v>160</v>
      </c>
      <c r="BM180" s="21" t="s">
        <v>258</v>
      </c>
    </row>
    <row r="181" spans="2:65" s="1" customFormat="1" ht="22.8" customHeight="1">
      <c r="B181" s="133"/>
      <c r="C181" s="162" t="s">
        <v>259</v>
      </c>
      <c r="D181" s="162" t="s">
        <v>156</v>
      </c>
      <c r="E181" s="163" t="s">
        <v>260</v>
      </c>
      <c r="F181" s="268" t="s">
        <v>261</v>
      </c>
      <c r="G181" s="268"/>
      <c r="H181" s="268"/>
      <c r="I181" s="268"/>
      <c r="J181" s="164" t="s">
        <v>253</v>
      </c>
      <c r="K181" s="165">
        <v>1</v>
      </c>
      <c r="L181" s="269">
        <v>0</v>
      </c>
      <c r="M181" s="269"/>
      <c r="N181" s="270">
        <f>ROUND(L181*K181,2)</f>
        <v>0</v>
      </c>
      <c r="O181" s="270"/>
      <c r="P181" s="270"/>
      <c r="Q181" s="270"/>
      <c r="R181" s="136"/>
      <c r="T181" s="166" t="s">
        <v>5</v>
      </c>
      <c r="U181" s="46" t="s">
        <v>45</v>
      </c>
      <c r="V181" s="38"/>
      <c r="W181" s="167">
        <f>V181*K181</f>
        <v>0</v>
      </c>
      <c r="X181" s="167">
        <v>0</v>
      </c>
      <c r="Y181" s="167">
        <f>X181*K181</f>
        <v>0</v>
      </c>
      <c r="Z181" s="167">
        <v>6.5000000000000002E-2</v>
      </c>
      <c r="AA181" s="168">
        <f>Z181*K181</f>
        <v>6.5000000000000002E-2</v>
      </c>
      <c r="AR181" s="21" t="s">
        <v>160</v>
      </c>
      <c r="AT181" s="21" t="s">
        <v>156</v>
      </c>
      <c r="AU181" s="21" t="s">
        <v>104</v>
      </c>
      <c r="AY181" s="21" t="s">
        <v>155</v>
      </c>
      <c r="BE181" s="107">
        <f>IF(U181="základní",N181,0)</f>
        <v>0</v>
      </c>
      <c r="BF181" s="107">
        <f>IF(U181="snížená",N181,0)</f>
        <v>0</v>
      </c>
      <c r="BG181" s="107">
        <f>IF(U181="zákl. přenesená",N181,0)</f>
        <v>0</v>
      </c>
      <c r="BH181" s="107">
        <f>IF(U181="sníž. přenesená",N181,0)</f>
        <v>0</v>
      </c>
      <c r="BI181" s="107">
        <f>IF(U181="nulová",N181,0)</f>
        <v>0</v>
      </c>
      <c r="BJ181" s="21" t="s">
        <v>85</v>
      </c>
      <c r="BK181" s="107">
        <f>ROUND(L181*K181,2)</f>
        <v>0</v>
      </c>
      <c r="BL181" s="21" t="s">
        <v>160</v>
      </c>
      <c r="BM181" s="21" t="s">
        <v>262</v>
      </c>
    </row>
    <row r="182" spans="2:65" s="1" customFormat="1" ht="14.4" customHeight="1">
      <c r="B182" s="133"/>
      <c r="C182" s="162" t="s">
        <v>263</v>
      </c>
      <c r="D182" s="162" t="s">
        <v>156</v>
      </c>
      <c r="E182" s="163" t="s">
        <v>264</v>
      </c>
      <c r="F182" s="268" t="s">
        <v>265</v>
      </c>
      <c r="G182" s="268"/>
      <c r="H182" s="268"/>
      <c r="I182" s="268"/>
      <c r="J182" s="164" t="s">
        <v>253</v>
      </c>
      <c r="K182" s="165">
        <v>1</v>
      </c>
      <c r="L182" s="269">
        <v>0</v>
      </c>
      <c r="M182" s="269"/>
      <c r="N182" s="270">
        <f>ROUND(L182*K182,2)</f>
        <v>0</v>
      </c>
      <c r="O182" s="270"/>
      <c r="P182" s="270"/>
      <c r="Q182" s="270"/>
      <c r="R182" s="136"/>
      <c r="T182" s="166" t="s">
        <v>5</v>
      </c>
      <c r="U182" s="46" t="s">
        <v>45</v>
      </c>
      <c r="V182" s="38"/>
      <c r="W182" s="167">
        <f>V182*K182</f>
        <v>0</v>
      </c>
      <c r="X182" s="167">
        <v>0</v>
      </c>
      <c r="Y182" s="167">
        <f>X182*K182</f>
        <v>0</v>
      </c>
      <c r="Z182" s="167">
        <v>6.5000000000000002E-2</v>
      </c>
      <c r="AA182" s="168">
        <f>Z182*K182</f>
        <v>6.5000000000000002E-2</v>
      </c>
      <c r="AR182" s="21" t="s">
        <v>160</v>
      </c>
      <c r="AT182" s="21" t="s">
        <v>156</v>
      </c>
      <c r="AU182" s="21" t="s">
        <v>104</v>
      </c>
      <c r="AY182" s="21" t="s">
        <v>155</v>
      </c>
      <c r="BE182" s="107">
        <f>IF(U182="základní",N182,0)</f>
        <v>0</v>
      </c>
      <c r="BF182" s="107">
        <f>IF(U182="snížená",N182,0)</f>
        <v>0</v>
      </c>
      <c r="BG182" s="107">
        <f>IF(U182="zákl. přenesená",N182,0)</f>
        <v>0</v>
      </c>
      <c r="BH182" s="107">
        <f>IF(U182="sníž. přenesená",N182,0)</f>
        <v>0</v>
      </c>
      <c r="BI182" s="107">
        <f>IF(U182="nulová",N182,0)</f>
        <v>0</v>
      </c>
      <c r="BJ182" s="21" t="s">
        <v>85</v>
      </c>
      <c r="BK182" s="107">
        <f>ROUND(L182*K182,2)</f>
        <v>0</v>
      </c>
      <c r="BL182" s="21" t="s">
        <v>160</v>
      </c>
      <c r="BM182" s="21" t="s">
        <v>266</v>
      </c>
    </row>
    <row r="183" spans="2:65" s="1" customFormat="1" ht="34.200000000000003" customHeight="1">
      <c r="B183" s="133"/>
      <c r="C183" s="162" t="s">
        <v>267</v>
      </c>
      <c r="D183" s="162" t="s">
        <v>156</v>
      </c>
      <c r="E183" s="163" t="s">
        <v>268</v>
      </c>
      <c r="F183" s="268" t="s">
        <v>269</v>
      </c>
      <c r="G183" s="268"/>
      <c r="H183" s="268"/>
      <c r="I183" s="268"/>
      <c r="J183" s="164" t="s">
        <v>172</v>
      </c>
      <c r="K183" s="165">
        <v>14.86</v>
      </c>
      <c r="L183" s="269">
        <v>0</v>
      </c>
      <c r="M183" s="269"/>
      <c r="N183" s="270">
        <f>ROUND(L183*K183,2)</f>
        <v>0</v>
      </c>
      <c r="O183" s="270"/>
      <c r="P183" s="270"/>
      <c r="Q183" s="270"/>
      <c r="R183" s="136"/>
      <c r="T183" s="166" t="s">
        <v>5</v>
      </c>
      <c r="U183" s="46" t="s">
        <v>45</v>
      </c>
      <c r="V183" s="38"/>
      <c r="W183" s="167">
        <f>V183*K183</f>
        <v>0</v>
      </c>
      <c r="X183" s="167">
        <v>0</v>
      </c>
      <c r="Y183" s="167">
        <f>X183*K183</f>
        <v>0</v>
      </c>
      <c r="Z183" s="167">
        <v>4.0000000000000001E-3</v>
      </c>
      <c r="AA183" s="168">
        <f>Z183*K183</f>
        <v>5.944E-2</v>
      </c>
      <c r="AR183" s="21" t="s">
        <v>160</v>
      </c>
      <c r="AT183" s="21" t="s">
        <v>156</v>
      </c>
      <c r="AU183" s="21" t="s">
        <v>104</v>
      </c>
      <c r="AY183" s="21" t="s">
        <v>155</v>
      </c>
      <c r="BE183" s="107">
        <f>IF(U183="základní",N183,0)</f>
        <v>0</v>
      </c>
      <c r="BF183" s="107">
        <f>IF(U183="snížená",N183,0)</f>
        <v>0</v>
      </c>
      <c r="BG183" s="107">
        <f>IF(U183="zákl. přenesená",N183,0)</f>
        <v>0</v>
      </c>
      <c r="BH183" s="107">
        <f>IF(U183="sníž. přenesená",N183,0)</f>
        <v>0</v>
      </c>
      <c r="BI183" s="107">
        <f>IF(U183="nulová",N183,0)</f>
        <v>0</v>
      </c>
      <c r="BJ183" s="21" t="s">
        <v>85</v>
      </c>
      <c r="BK183" s="107">
        <f>ROUND(L183*K183,2)</f>
        <v>0</v>
      </c>
      <c r="BL183" s="21" t="s">
        <v>160</v>
      </c>
      <c r="BM183" s="21" t="s">
        <v>270</v>
      </c>
    </row>
    <row r="184" spans="2:65" s="11" customFormat="1" ht="14.4" customHeight="1">
      <c r="B184" s="176"/>
      <c r="C184" s="177"/>
      <c r="D184" s="177"/>
      <c r="E184" s="178" t="s">
        <v>5</v>
      </c>
      <c r="F184" s="275" t="s">
        <v>174</v>
      </c>
      <c r="G184" s="276"/>
      <c r="H184" s="276"/>
      <c r="I184" s="276"/>
      <c r="J184" s="177"/>
      <c r="K184" s="179">
        <v>14.86</v>
      </c>
      <c r="L184" s="177"/>
      <c r="M184" s="177"/>
      <c r="N184" s="177"/>
      <c r="O184" s="177"/>
      <c r="P184" s="177"/>
      <c r="Q184" s="177"/>
      <c r="R184" s="180"/>
      <c r="T184" s="181"/>
      <c r="U184" s="177"/>
      <c r="V184" s="177"/>
      <c r="W184" s="177"/>
      <c r="X184" s="177"/>
      <c r="Y184" s="177"/>
      <c r="Z184" s="177"/>
      <c r="AA184" s="182"/>
      <c r="AT184" s="183" t="s">
        <v>167</v>
      </c>
      <c r="AU184" s="183" t="s">
        <v>104</v>
      </c>
      <c r="AV184" s="11" t="s">
        <v>104</v>
      </c>
      <c r="AW184" s="11" t="s">
        <v>37</v>
      </c>
      <c r="AX184" s="11" t="s">
        <v>85</v>
      </c>
      <c r="AY184" s="183" t="s">
        <v>155</v>
      </c>
    </row>
    <row r="185" spans="2:65" s="1" customFormat="1" ht="34.200000000000003" customHeight="1">
      <c r="B185" s="133"/>
      <c r="C185" s="162" t="s">
        <v>10</v>
      </c>
      <c r="D185" s="162" t="s">
        <v>156</v>
      </c>
      <c r="E185" s="163" t="s">
        <v>271</v>
      </c>
      <c r="F185" s="268" t="s">
        <v>272</v>
      </c>
      <c r="G185" s="268"/>
      <c r="H185" s="268"/>
      <c r="I185" s="268"/>
      <c r="J185" s="164" t="s">
        <v>172</v>
      </c>
      <c r="K185" s="165">
        <v>34.277999999999999</v>
      </c>
      <c r="L185" s="269">
        <v>0</v>
      </c>
      <c r="M185" s="269"/>
      <c r="N185" s="270">
        <f>ROUND(L185*K185,2)</f>
        <v>0</v>
      </c>
      <c r="O185" s="270"/>
      <c r="P185" s="270"/>
      <c r="Q185" s="270"/>
      <c r="R185" s="136"/>
      <c r="T185" s="166" t="s">
        <v>5</v>
      </c>
      <c r="U185" s="46" t="s">
        <v>45</v>
      </c>
      <c r="V185" s="38"/>
      <c r="W185" s="167">
        <f>V185*K185</f>
        <v>0</v>
      </c>
      <c r="X185" s="167">
        <v>0</v>
      </c>
      <c r="Y185" s="167">
        <f>X185*K185</f>
        <v>0</v>
      </c>
      <c r="Z185" s="167">
        <v>0.02</v>
      </c>
      <c r="AA185" s="168">
        <f>Z185*K185</f>
        <v>0.68555999999999995</v>
      </c>
      <c r="AR185" s="21" t="s">
        <v>160</v>
      </c>
      <c r="AT185" s="21" t="s">
        <v>156</v>
      </c>
      <c r="AU185" s="21" t="s">
        <v>104</v>
      </c>
      <c r="AY185" s="21" t="s">
        <v>155</v>
      </c>
      <c r="BE185" s="107">
        <f>IF(U185="základní",N185,0)</f>
        <v>0</v>
      </c>
      <c r="BF185" s="107">
        <f>IF(U185="snížená",N185,0)</f>
        <v>0</v>
      </c>
      <c r="BG185" s="107">
        <f>IF(U185="zákl. přenesená",N185,0)</f>
        <v>0</v>
      </c>
      <c r="BH185" s="107">
        <f>IF(U185="sníž. přenesená",N185,0)</f>
        <v>0</v>
      </c>
      <c r="BI185" s="107">
        <f>IF(U185="nulová",N185,0)</f>
        <v>0</v>
      </c>
      <c r="BJ185" s="21" t="s">
        <v>85</v>
      </c>
      <c r="BK185" s="107">
        <f>ROUND(L185*K185,2)</f>
        <v>0</v>
      </c>
      <c r="BL185" s="21" t="s">
        <v>160</v>
      </c>
      <c r="BM185" s="21" t="s">
        <v>273</v>
      </c>
    </row>
    <row r="186" spans="2:65" s="10" customFormat="1" ht="14.4" customHeight="1">
      <c r="B186" s="169"/>
      <c r="C186" s="170"/>
      <c r="D186" s="170"/>
      <c r="E186" s="171" t="s">
        <v>5</v>
      </c>
      <c r="F186" s="271" t="s">
        <v>179</v>
      </c>
      <c r="G186" s="272"/>
      <c r="H186" s="272"/>
      <c r="I186" s="272"/>
      <c r="J186" s="170"/>
      <c r="K186" s="171" t="s">
        <v>5</v>
      </c>
      <c r="L186" s="170"/>
      <c r="M186" s="170"/>
      <c r="N186" s="170"/>
      <c r="O186" s="170"/>
      <c r="P186" s="170"/>
      <c r="Q186" s="170"/>
      <c r="R186" s="172"/>
      <c r="T186" s="173"/>
      <c r="U186" s="170"/>
      <c r="V186" s="170"/>
      <c r="W186" s="170"/>
      <c r="X186" s="170"/>
      <c r="Y186" s="170"/>
      <c r="Z186" s="170"/>
      <c r="AA186" s="174"/>
      <c r="AT186" s="175" t="s">
        <v>167</v>
      </c>
      <c r="AU186" s="175" t="s">
        <v>104</v>
      </c>
      <c r="AV186" s="10" t="s">
        <v>85</v>
      </c>
      <c r="AW186" s="10" t="s">
        <v>37</v>
      </c>
      <c r="AX186" s="10" t="s">
        <v>80</v>
      </c>
      <c r="AY186" s="175" t="s">
        <v>155</v>
      </c>
    </row>
    <row r="187" spans="2:65" s="11" customFormat="1" ht="14.4" customHeight="1">
      <c r="B187" s="176"/>
      <c r="C187" s="177"/>
      <c r="D187" s="177"/>
      <c r="E187" s="178" t="s">
        <v>5</v>
      </c>
      <c r="F187" s="273" t="s">
        <v>180</v>
      </c>
      <c r="G187" s="274"/>
      <c r="H187" s="274"/>
      <c r="I187" s="274"/>
      <c r="J187" s="177"/>
      <c r="K187" s="179">
        <v>7.82</v>
      </c>
      <c r="L187" s="177"/>
      <c r="M187" s="177"/>
      <c r="N187" s="177"/>
      <c r="O187" s="177"/>
      <c r="P187" s="177"/>
      <c r="Q187" s="177"/>
      <c r="R187" s="180"/>
      <c r="T187" s="181"/>
      <c r="U187" s="177"/>
      <c r="V187" s="177"/>
      <c r="W187" s="177"/>
      <c r="X187" s="177"/>
      <c r="Y187" s="177"/>
      <c r="Z187" s="177"/>
      <c r="AA187" s="182"/>
      <c r="AT187" s="183" t="s">
        <v>167</v>
      </c>
      <c r="AU187" s="183" t="s">
        <v>104</v>
      </c>
      <c r="AV187" s="11" t="s">
        <v>104</v>
      </c>
      <c r="AW187" s="11" t="s">
        <v>37</v>
      </c>
      <c r="AX187" s="11" t="s">
        <v>80</v>
      </c>
      <c r="AY187" s="183" t="s">
        <v>155</v>
      </c>
    </row>
    <row r="188" spans="2:65" s="10" customFormat="1" ht="14.4" customHeight="1">
      <c r="B188" s="169"/>
      <c r="C188" s="170"/>
      <c r="D188" s="170"/>
      <c r="E188" s="171" t="s">
        <v>5</v>
      </c>
      <c r="F188" s="277" t="s">
        <v>181</v>
      </c>
      <c r="G188" s="278"/>
      <c r="H188" s="278"/>
      <c r="I188" s="278"/>
      <c r="J188" s="170"/>
      <c r="K188" s="171" t="s">
        <v>5</v>
      </c>
      <c r="L188" s="170"/>
      <c r="M188" s="170"/>
      <c r="N188" s="170"/>
      <c r="O188" s="170"/>
      <c r="P188" s="170"/>
      <c r="Q188" s="170"/>
      <c r="R188" s="172"/>
      <c r="T188" s="173"/>
      <c r="U188" s="170"/>
      <c r="V188" s="170"/>
      <c r="W188" s="170"/>
      <c r="X188" s="170"/>
      <c r="Y188" s="170"/>
      <c r="Z188" s="170"/>
      <c r="AA188" s="174"/>
      <c r="AT188" s="175" t="s">
        <v>167</v>
      </c>
      <c r="AU188" s="175" t="s">
        <v>104</v>
      </c>
      <c r="AV188" s="10" t="s">
        <v>85</v>
      </c>
      <c r="AW188" s="10" t="s">
        <v>37</v>
      </c>
      <c r="AX188" s="10" t="s">
        <v>80</v>
      </c>
      <c r="AY188" s="175" t="s">
        <v>155</v>
      </c>
    </row>
    <row r="189" spans="2:65" s="11" customFormat="1" ht="14.4" customHeight="1">
      <c r="B189" s="176"/>
      <c r="C189" s="177"/>
      <c r="D189" s="177"/>
      <c r="E189" s="178" t="s">
        <v>5</v>
      </c>
      <c r="F189" s="273" t="s">
        <v>182</v>
      </c>
      <c r="G189" s="274"/>
      <c r="H189" s="274"/>
      <c r="I189" s="274"/>
      <c r="J189" s="177"/>
      <c r="K189" s="179">
        <v>6.3559999999999999</v>
      </c>
      <c r="L189" s="177"/>
      <c r="M189" s="177"/>
      <c r="N189" s="177"/>
      <c r="O189" s="177"/>
      <c r="P189" s="177"/>
      <c r="Q189" s="177"/>
      <c r="R189" s="180"/>
      <c r="T189" s="181"/>
      <c r="U189" s="177"/>
      <c r="V189" s="177"/>
      <c r="W189" s="177"/>
      <c r="X189" s="177"/>
      <c r="Y189" s="177"/>
      <c r="Z189" s="177"/>
      <c r="AA189" s="182"/>
      <c r="AT189" s="183" t="s">
        <v>167</v>
      </c>
      <c r="AU189" s="183" t="s">
        <v>104</v>
      </c>
      <c r="AV189" s="11" t="s">
        <v>104</v>
      </c>
      <c r="AW189" s="11" t="s">
        <v>37</v>
      </c>
      <c r="AX189" s="11" t="s">
        <v>80</v>
      </c>
      <c r="AY189" s="183" t="s">
        <v>155</v>
      </c>
    </row>
    <row r="190" spans="2:65" s="11" customFormat="1" ht="14.4" customHeight="1">
      <c r="B190" s="176"/>
      <c r="C190" s="177"/>
      <c r="D190" s="177"/>
      <c r="E190" s="178" t="s">
        <v>5</v>
      </c>
      <c r="F190" s="273" t="s">
        <v>183</v>
      </c>
      <c r="G190" s="274"/>
      <c r="H190" s="274"/>
      <c r="I190" s="274"/>
      <c r="J190" s="177"/>
      <c r="K190" s="179">
        <v>5.4649999999999999</v>
      </c>
      <c r="L190" s="177"/>
      <c r="M190" s="177"/>
      <c r="N190" s="177"/>
      <c r="O190" s="177"/>
      <c r="P190" s="177"/>
      <c r="Q190" s="177"/>
      <c r="R190" s="180"/>
      <c r="T190" s="181"/>
      <c r="U190" s="177"/>
      <c r="V190" s="177"/>
      <c r="W190" s="177"/>
      <c r="X190" s="177"/>
      <c r="Y190" s="177"/>
      <c r="Z190" s="177"/>
      <c r="AA190" s="182"/>
      <c r="AT190" s="183" t="s">
        <v>167</v>
      </c>
      <c r="AU190" s="183" t="s">
        <v>104</v>
      </c>
      <c r="AV190" s="11" t="s">
        <v>104</v>
      </c>
      <c r="AW190" s="11" t="s">
        <v>37</v>
      </c>
      <c r="AX190" s="11" t="s">
        <v>80</v>
      </c>
      <c r="AY190" s="183" t="s">
        <v>155</v>
      </c>
    </row>
    <row r="191" spans="2:65" s="11" customFormat="1" ht="14.4" customHeight="1">
      <c r="B191" s="176"/>
      <c r="C191" s="177"/>
      <c r="D191" s="177"/>
      <c r="E191" s="178" t="s">
        <v>5</v>
      </c>
      <c r="F191" s="273" t="s">
        <v>184</v>
      </c>
      <c r="G191" s="274"/>
      <c r="H191" s="274"/>
      <c r="I191" s="274"/>
      <c r="J191" s="177"/>
      <c r="K191" s="179">
        <v>14.637</v>
      </c>
      <c r="L191" s="177"/>
      <c r="M191" s="177"/>
      <c r="N191" s="177"/>
      <c r="O191" s="177"/>
      <c r="P191" s="177"/>
      <c r="Q191" s="177"/>
      <c r="R191" s="180"/>
      <c r="T191" s="181"/>
      <c r="U191" s="177"/>
      <c r="V191" s="177"/>
      <c r="W191" s="177"/>
      <c r="X191" s="177"/>
      <c r="Y191" s="177"/>
      <c r="Z191" s="177"/>
      <c r="AA191" s="182"/>
      <c r="AT191" s="183" t="s">
        <v>167</v>
      </c>
      <c r="AU191" s="183" t="s">
        <v>104</v>
      </c>
      <c r="AV191" s="11" t="s">
        <v>104</v>
      </c>
      <c r="AW191" s="11" t="s">
        <v>37</v>
      </c>
      <c r="AX191" s="11" t="s">
        <v>80</v>
      </c>
      <c r="AY191" s="183" t="s">
        <v>155</v>
      </c>
    </row>
    <row r="192" spans="2:65" s="12" customFormat="1" ht="14.4" customHeight="1">
      <c r="B192" s="184"/>
      <c r="C192" s="185"/>
      <c r="D192" s="185"/>
      <c r="E192" s="186" t="s">
        <v>5</v>
      </c>
      <c r="F192" s="279" t="s">
        <v>185</v>
      </c>
      <c r="G192" s="280"/>
      <c r="H192" s="280"/>
      <c r="I192" s="280"/>
      <c r="J192" s="185"/>
      <c r="K192" s="187">
        <v>34.277999999999999</v>
      </c>
      <c r="L192" s="185"/>
      <c r="M192" s="185"/>
      <c r="N192" s="185"/>
      <c r="O192" s="185"/>
      <c r="P192" s="185"/>
      <c r="Q192" s="185"/>
      <c r="R192" s="188"/>
      <c r="T192" s="189"/>
      <c r="U192" s="185"/>
      <c r="V192" s="185"/>
      <c r="W192" s="185"/>
      <c r="X192" s="185"/>
      <c r="Y192" s="185"/>
      <c r="Z192" s="185"/>
      <c r="AA192" s="190"/>
      <c r="AT192" s="191" t="s">
        <v>167</v>
      </c>
      <c r="AU192" s="191" t="s">
        <v>104</v>
      </c>
      <c r="AV192" s="12" t="s">
        <v>160</v>
      </c>
      <c r="AW192" s="12" t="s">
        <v>37</v>
      </c>
      <c r="AX192" s="12" t="s">
        <v>85</v>
      </c>
      <c r="AY192" s="191" t="s">
        <v>155</v>
      </c>
    </row>
    <row r="193" spans="2:65" s="9" customFormat="1" ht="29.85" customHeight="1">
      <c r="B193" s="151"/>
      <c r="C193" s="152"/>
      <c r="D193" s="161" t="s">
        <v>116</v>
      </c>
      <c r="E193" s="161"/>
      <c r="F193" s="161"/>
      <c r="G193" s="161"/>
      <c r="H193" s="161"/>
      <c r="I193" s="161"/>
      <c r="J193" s="161"/>
      <c r="K193" s="161"/>
      <c r="L193" s="161"/>
      <c r="M193" s="161"/>
      <c r="N193" s="288">
        <f>BK193</f>
        <v>0</v>
      </c>
      <c r="O193" s="289"/>
      <c r="P193" s="289"/>
      <c r="Q193" s="289"/>
      <c r="R193" s="154"/>
      <c r="T193" s="155"/>
      <c r="U193" s="152"/>
      <c r="V193" s="152"/>
      <c r="W193" s="156">
        <f>SUM(W194:W197)</f>
        <v>0</v>
      </c>
      <c r="X193" s="152"/>
      <c r="Y193" s="156">
        <f>SUM(Y194:Y197)</f>
        <v>0</v>
      </c>
      <c r="Z193" s="152"/>
      <c r="AA193" s="157">
        <f>SUM(AA194:AA197)</f>
        <v>0</v>
      </c>
      <c r="AR193" s="158" t="s">
        <v>85</v>
      </c>
      <c r="AT193" s="159" t="s">
        <v>79</v>
      </c>
      <c r="AU193" s="159" t="s">
        <v>85</v>
      </c>
      <c r="AY193" s="158" t="s">
        <v>155</v>
      </c>
      <c r="BK193" s="160">
        <f>SUM(BK194:BK197)</f>
        <v>0</v>
      </c>
    </row>
    <row r="194" spans="2:65" s="1" customFormat="1" ht="34.200000000000003" customHeight="1">
      <c r="B194" s="133"/>
      <c r="C194" s="162" t="s">
        <v>274</v>
      </c>
      <c r="D194" s="162" t="s">
        <v>156</v>
      </c>
      <c r="E194" s="163" t="s">
        <v>275</v>
      </c>
      <c r="F194" s="268" t="s">
        <v>276</v>
      </c>
      <c r="G194" s="268"/>
      <c r="H194" s="268"/>
      <c r="I194" s="268"/>
      <c r="J194" s="164" t="s">
        <v>205</v>
      </c>
      <c r="K194" s="165">
        <v>18.79</v>
      </c>
      <c r="L194" s="269">
        <v>0</v>
      </c>
      <c r="M194" s="269"/>
      <c r="N194" s="270">
        <f>ROUND(L194*K194,2)</f>
        <v>0</v>
      </c>
      <c r="O194" s="270"/>
      <c r="P194" s="270"/>
      <c r="Q194" s="270"/>
      <c r="R194" s="136"/>
      <c r="T194" s="166" t="s">
        <v>5</v>
      </c>
      <c r="U194" s="46" t="s">
        <v>45</v>
      </c>
      <c r="V194" s="38"/>
      <c r="W194" s="167">
        <f>V194*K194</f>
        <v>0</v>
      </c>
      <c r="X194" s="167">
        <v>0</v>
      </c>
      <c r="Y194" s="167">
        <f>X194*K194</f>
        <v>0</v>
      </c>
      <c r="Z194" s="167">
        <v>0</v>
      </c>
      <c r="AA194" s="168">
        <f>Z194*K194</f>
        <v>0</v>
      </c>
      <c r="AR194" s="21" t="s">
        <v>160</v>
      </c>
      <c r="AT194" s="21" t="s">
        <v>156</v>
      </c>
      <c r="AU194" s="21" t="s">
        <v>104</v>
      </c>
      <c r="AY194" s="21" t="s">
        <v>155</v>
      </c>
      <c r="BE194" s="107">
        <f>IF(U194="základní",N194,0)</f>
        <v>0</v>
      </c>
      <c r="BF194" s="107">
        <f>IF(U194="snížená",N194,0)</f>
        <v>0</v>
      </c>
      <c r="BG194" s="107">
        <f>IF(U194="zákl. přenesená",N194,0)</f>
        <v>0</v>
      </c>
      <c r="BH194" s="107">
        <f>IF(U194="sníž. přenesená",N194,0)</f>
        <v>0</v>
      </c>
      <c r="BI194" s="107">
        <f>IF(U194="nulová",N194,0)</f>
        <v>0</v>
      </c>
      <c r="BJ194" s="21" t="s">
        <v>85</v>
      </c>
      <c r="BK194" s="107">
        <f>ROUND(L194*K194,2)</f>
        <v>0</v>
      </c>
      <c r="BL194" s="21" t="s">
        <v>160</v>
      </c>
      <c r="BM194" s="21" t="s">
        <v>277</v>
      </c>
    </row>
    <row r="195" spans="2:65" s="1" customFormat="1" ht="34.200000000000003" customHeight="1">
      <c r="B195" s="133"/>
      <c r="C195" s="162" t="s">
        <v>278</v>
      </c>
      <c r="D195" s="162" t="s">
        <v>156</v>
      </c>
      <c r="E195" s="163" t="s">
        <v>279</v>
      </c>
      <c r="F195" s="268" t="s">
        <v>280</v>
      </c>
      <c r="G195" s="268"/>
      <c r="H195" s="268"/>
      <c r="I195" s="268"/>
      <c r="J195" s="164" t="s">
        <v>205</v>
      </c>
      <c r="K195" s="165">
        <v>18.79</v>
      </c>
      <c r="L195" s="269">
        <v>0</v>
      </c>
      <c r="M195" s="269"/>
      <c r="N195" s="270">
        <f>ROUND(L195*K195,2)</f>
        <v>0</v>
      </c>
      <c r="O195" s="270"/>
      <c r="P195" s="270"/>
      <c r="Q195" s="270"/>
      <c r="R195" s="136"/>
      <c r="T195" s="166" t="s">
        <v>5</v>
      </c>
      <c r="U195" s="46" t="s">
        <v>45</v>
      </c>
      <c r="V195" s="38"/>
      <c r="W195" s="167">
        <f>V195*K195</f>
        <v>0</v>
      </c>
      <c r="X195" s="167">
        <v>0</v>
      </c>
      <c r="Y195" s="167">
        <f>X195*K195</f>
        <v>0</v>
      </c>
      <c r="Z195" s="167">
        <v>0</v>
      </c>
      <c r="AA195" s="168">
        <f>Z195*K195</f>
        <v>0</v>
      </c>
      <c r="AR195" s="21" t="s">
        <v>160</v>
      </c>
      <c r="AT195" s="21" t="s">
        <v>156</v>
      </c>
      <c r="AU195" s="21" t="s">
        <v>104</v>
      </c>
      <c r="AY195" s="21" t="s">
        <v>155</v>
      </c>
      <c r="BE195" s="107">
        <f>IF(U195="základní",N195,0)</f>
        <v>0</v>
      </c>
      <c r="BF195" s="107">
        <f>IF(U195="snížená",N195,0)</f>
        <v>0</v>
      </c>
      <c r="BG195" s="107">
        <f>IF(U195="zákl. přenesená",N195,0)</f>
        <v>0</v>
      </c>
      <c r="BH195" s="107">
        <f>IF(U195="sníž. přenesená",N195,0)</f>
        <v>0</v>
      </c>
      <c r="BI195" s="107">
        <f>IF(U195="nulová",N195,0)</f>
        <v>0</v>
      </c>
      <c r="BJ195" s="21" t="s">
        <v>85</v>
      </c>
      <c r="BK195" s="107">
        <f>ROUND(L195*K195,2)</f>
        <v>0</v>
      </c>
      <c r="BL195" s="21" t="s">
        <v>160</v>
      </c>
      <c r="BM195" s="21" t="s">
        <v>281</v>
      </c>
    </row>
    <row r="196" spans="2:65" s="1" customFormat="1" ht="34.200000000000003" customHeight="1">
      <c r="B196" s="133"/>
      <c r="C196" s="162" t="s">
        <v>282</v>
      </c>
      <c r="D196" s="162" t="s">
        <v>156</v>
      </c>
      <c r="E196" s="163" t="s">
        <v>283</v>
      </c>
      <c r="F196" s="268" t="s">
        <v>284</v>
      </c>
      <c r="G196" s="268"/>
      <c r="H196" s="268"/>
      <c r="I196" s="268"/>
      <c r="J196" s="164" t="s">
        <v>205</v>
      </c>
      <c r="K196" s="165">
        <v>112.74</v>
      </c>
      <c r="L196" s="269">
        <v>0</v>
      </c>
      <c r="M196" s="269"/>
      <c r="N196" s="270">
        <f>ROUND(L196*K196,2)</f>
        <v>0</v>
      </c>
      <c r="O196" s="270"/>
      <c r="P196" s="270"/>
      <c r="Q196" s="270"/>
      <c r="R196" s="136"/>
      <c r="T196" s="166" t="s">
        <v>5</v>
      </c>
      <c r="U196" s="46" t="s">
        <v>45</v>
      </c>
      <c r="V196" s="38"/>
      <c r="W196" s="167">
        <f>V196*K196</f>
        <v>0</v>
      </c>
      <c r="X196" s="167">
        <v>0</v>
      </c>
      <c r="Y196" s="167">
        <f>X196*K196</f>
        <v>0</v>
      </c>
      <c r="Z196" s="167">
        <v>0</v>
      </c>
      <c r="AA196" s="168">
        <f>Z196*K196</f>
        <v>0</v>
      </c>
      <c r="AR196" s="21" t="s">
        <v>160</v>
      </c>
      <c r="AT196" s="21" t="s">
        <v>156</v>
      </c>
      <c r="AU196" s="21" t="s">
        <v>104</v>
      </c>
      <c r="AY196" s="21" t="s">
        <v>155</v>
      </c>
      <c r="BE196" s="107">
        <f>IF(U196="základní",N196,0)</f>
        <v>0</v>
      </c>
      <c r="BF196" s="107">
        <f>IF(U196="snížená",N196,0)</f>
        <v>0</v>
      </c>
      <c r="BG196" s="107">
        <f>IF(U196="zákl. přenesená",N196,0)</f>
        <v>0</v>
      </c>
      <c r="BH196" s="107">
        <f>IF(U196="sníž. přenesená",N196,0)</f>
        <v>0</v>
      </c>
      <c r="BI196" s="107">
        <f>IF(U196="nulová",N196,0)</f>
        <v>0</v>
      </c>
      <c r="BJ196" s="21" t="s">
        <v>85</v>
      </c>
      <c r="BK196" s="107">
        <f>ROUND(L196*K196,2)</f>
        <v>0</v>
      </c>
      <c r="BL196" s="21" t="s">
        <v>160</v>
      </c>
      <c r="BM196" s="21" t="s">
        <v>285</v>
      </c>
    </row>
    <row r="197" spans="2:65" s="1" customFormat="1" ht="34.200000000000003" customHeight="1">
      <c r="B197" s="133"/>
      <c r="C197" s="162" t="s">
        <v>286</v>
      </c>
      <c r="D197" s="162" t="s">
        <v>156</v>
      </c>
      <c r="E197" s="163" t="s">
        <v>287</v>
      </c>
      <c r="F197" s="268" t="s">
        <v>288</v>
      </c>
      <c r="G197" s="268"/>
      <c r="H197" s="268"/>
      <c r="I197" s="268"/>
      <c r="J197" s="164" t="s">
        <v>205</v>
      </c>
      <c r="K197" s="165">
        <v>18.79</v>
      </c>
      <c r="L197" s="269">
        <v>0</v>
      </c>
      <c r="M197" s="269"/>
      <c r="N197" s="270">
        <f>ROUND(L197*K197,2)</f>
        <v>0</v>
      </c>
      <c r="O197" s="270"/>
      <c r="P197" s="270"/>
      <c r="Q197" s="270"/>
      <c r="R197" s="136"/>
      <c r="T197" s="166" t="s">
        <v>5</v>
      </c>
      <c r="U197" s="46" t="s">
        <v>45</v>
      </c>
      <c r="V197" s="38"/>
      <c r="W197" s="167">
        <f>V197*K197</f>
        <v>0</v>
      </c>
      <c r="X197" s="167">
        <v>0</v>
      </c>
      <c r="Y197" s="167">
        <f>X197*K197</f>
        <v>0</v>
      </c>
      <c r="Z197" s="167">
        <v>0</v>
      </c>
      <c r="AA197" s="168">
        <f>Z197*K197</f>
        <v>0</v>
      </c>
      <c r="AR197" s="21" t="s">
        <v>160</v>
      </c>
      <c r="AT197" s="21" t="s">
        <v>156</v>
      </c>
      <c r="AU197" s="21" t="s">
        <v>104</v>
      </c>
      <c r="AY197" s="21" t="s">
        <v>155</v>
      </c>
      <c r="BE197" s="107">
        <f>IF(U197="základní",N197,0)</f>
        <v>0</v>
      </c>
      <c r="BF197" s="107">
        <f>IF(U197="snížená",N197,0)</f>
        <v>0</v>
      </c>
      <c r="BG197" s="107">
        <f>IF(U197="zákl. přenesená",N197,0)</f>
        <v>0</v>
      </c>
      <c r="BH197" s="107">
        <f>IF(U197="sníž. přenesená",N197,0)</f>
        <v>0</v>
      </c>
      <c r="BI197" s="107">
        <f>IF(U197="nulová",N197,0)</f>
        <v>0</v>
      </c>
      <c r="BJ197" s="21" t="s">
        <v>85</v>
      </c>
      <c r="BK197" s="107">
        <f>ROUND(L197*K197,2)</f>
        <v>0</v>
      </c>
      <c r="BL197" s="21" t="s">
        <v>160</v>
      </c>
      <c r="BM197" s="21" t="s">
        <v>289</v>
      </c>
    </row>
    <row r="198" spans="2:65" s="9" customFormat="1" ht="29.85" customHeight="1">
      <c r="B198" s="151"/>
      <c r="C198" s="152"/>
      <c r="D198" s="161" t="s">
        <v>117</v>
      </c>
      <c r="E198" s="161"/>
      <c r="F198" s="161"/>
      <c r="G198" s="161"/>
      <c r="H198" s="161"/>
      <c r="I198" s="161"/>
      <c r="J198" s="161"/>
      <c r="K198" s="161"/>
      <c r="L198" s="161"/>
      <c r="M198" s="161"/>
      <c r="N198" s="290">
        <f>BK198</f>
        <v>0</v>
      </c>
      <c r="O198" s="291"/>
      <c r="P198" s="291"/>
      <c r="Q198" s="291"/>
      <c r="R198" s="154"/>
      <c r="T198" s="155"/>
      <c r="U198" s="152"/>
      <c r="V198" s="152"/>
      <c r="W198" s="156">
        <f>W199</f>
        <v>0</v>
      </c>
      <c r="X198" s="152"/>
      <c r="Y198" s="156">
        <f>Y199</f>
        <v>0</v>
      </c>
      <c r="Z198" s="152"/>
      <c r="AA198" s="157">
        <f>AA199</f>
        <v>0</v>
      </c>
      <c r="AR198" s="158" t="s">
        <v>85</v>
      </c>
      <c r="AT198" s="159" t="s">
        <v>79</v>
      </c>
      <c r="AU198" s="159" t="s">
        <v>85</v>
      </c>
      <c r="AY198" s="158" t="s">
        <v>155</v>
      </c>
      <c r="BK198" s="160">
        <f>BK199</f>
        <v>0</v>
      </c>
    </row>
    <row r="199" spans="2:65" s="1" customFormat="1" ht="22.8" customHeight="1">
      <c r="B199" s="133"/>
      <c r="C199" s="162" t="s">
        <v>290</v>
      </c>
      <c r="D199" s="162" t="s">
        <v>156</v>
      </c>
      <c r="E199" s="163" t="s">
        <v>291</v>
      </c>
      <c r="F199" s="268" t="s">
        <v>292</v>
      </c>
      <c r="G199" s="268"/>
      <c r="H199" s="268"/>
      <c r="I199" s="268"/>
      <c r="J199" s="164" t="s">
        <v>205</v>
      </c>
      <c r="K199" s="165">
        <v>9.3379999999999992</v>
      </c>
      <c r="L199" s="269">
        <v>0</v>
      </c>
      <c r="M199" s="269"/>
      <c r="N199" s="270">
        <f>ROUND(L199*K199,2)</f>
        <v>0</v>
      </c>
      <c r="O199" s="270"/>
      <c r="P199" s="270"/>
      <c r="Q199" s="270"/>
      <c r="R199" s="136"/>
      <c r="T199" s="166" t="s">
        <v>5</v>
      </c>
      <c r="U199" s="46" t="s">
        <v>45</v>
      </c>
      <c r="V199" s="38"/>
      <c r="W199" s="167">
        <f>V199*K199</f>
        <v>0</v>
      </c>
      <c r="X199" s="167">
        <v>0</v>
      </c>
      <c r="Y199" s="167">
        <f>X199*K199</f>
        <v>0</v>
      </c>
      <c r="Z199" s="167">
        <v>0</v>
      </c>
      <c r="AA199" s="168">
        <f>Z199*K199</f>
        <v>0</v>
      </c>
      <c r="AR199" s="21" t="s">
        <v>160</v>
      </c>
      <c r="AT199" s="21" t="s">
        <v>156</v>
      </c>
      <c r="AU199" s="21" t="s">
        <v>104</v>
      </c>
      <c r="AY199" s="21" t="s">
        <v>155</v>
      </c>
      <c r="BE199" s="107">
        <f>IF(U199="základní",N199,0)</f>
        <v>0</v>
      </c>
      <c r="BF199" s="107">
        <f>IF(U199="snížená",N199,0)</f>
        <v>0</v>
      </c>
      <c r="BG199" s="107">
        <f>IF(U199="zákl. přenesená",N199,0)</f>
        <v>0</v>
      </c>
      <c r="BH199" s="107">
        <f>IF(U199="sníž. přenesená",N199,0)</f>
        <v>0</v>
      </c>
      <c r="BI199" s="107">
        <f>IF(U199="nulová",N199,0)</f>
        <v>0</v>
      </c>
      <c r="BJ199" s="21" t="s">
        <v>85</v>
      </c>
      <c r="BK199" s="107">
        <f>ROUND(L199*K199,2)</f>
        <v>0</v>
      </c>
      <c r="BL199" s="21" t="s">
        <v>160</v>
      </c>
      <c r="BM199" s="21" t="s">
        <v>293</v>
      </c>
    </row>
    <row r="200" spans="2:65" s="9" customFormat="1" ht="37.35" customHeight="1">
      <c r="B200" s="151"/>
      <c r="C200" s="152"/>
      <c r="D200" s="153" t="s">
        <v>118</v>
      </c>
      <c r="E200" s="153"/>
      <c r="F200" s="153"/>
      <c r="G200" s="153"/>
      <c r="H200" s="153"/>
      <c r="I200" s="153"/>
      <c r="J200" s="153"/>
      <c r="K200" s="153"/>
      <c r="L200" s="153"/>
      <c r="M200" s="153"/>
      <c r="N200" s="292">
        <f>BK200</f>
        <v>0</v>
      </c>
      <c r="O200" s="293"/>
      <c r="P200" s="293"/>
      <c r="Q200" s="293"/>
      <c r="R200" s="154"/>
      <c r="T200" s="155"/>
      <c r="U200" s="152"/>
      <c r="V200" s="152"/>
      <c r="W200" s="156">
        <f>W201+W211+W235+W239+W252+W288+W308</f>
        <v>0</v>
      </c>
      <c r="X200" s="152"/>
      <c r="Y200" s="156">
        <f>Y201+Y211+Y235+Y239+Y252+Y288+Y308</f>
        <v>8.5693145699999995</v>
      </c>
      <c r="Z200" s="152"/>
      <c r="AA200" s="157">
        <f>AA201+AA211+AA235+AA239+AA252+AA288+AA308</f>
        <v>4.5858833799999994</v>
      </c>
      <c r="AR200" s="158" t="s">
        <v>104</v>
      </c>
      <c r="AT200" s="159" t="s">
        <v>79</v>
      </c>
      <c r="AU200" s="159" t="s">
        <v>80</v>
      </c>
      <c r="AY200" s="158" t="s">
        <v>155</v>
      </c>
      <c r="BK200" s="160">
        <f>BK201+BK211+BK235+BK239+BK252+BK288+BK308</f>
        <v>0</v>
      </c>
    </row>
    <row r="201" spans="2:65" s="9" customFormat="1" ht="19.95" customHeight="1">
      <c r="B201" s="151"/>
      <c r="C201" s="152"/>
      <c r="D201" s="161" t="s">
        <v>119</v>
      </c>
      <c r="E201" s="161"/>
      <c r="F201" s="161"/>
      <c r="G201" s="161"/>
      <c r="H201" s="161"/>
      <c r="I201" s="161"/>
      <c r="J201" s="161"/>
      <c r="K201" s="161"/>
      <c r="L201" s="161"/>
      <c r="M201" s="161"/>
      <c r="N201" s="288">
        <f>BK201</f>
        <v>0</v>
      </c>
      <c r="O201" s="289"/>
      <c r="P201" s="289"/>
      <c r="Q201" s="289"/>
      <c r="R201" s="154"/>
      <c r="T201" s="155"/>
      <c r="U201" s="152"/>
      <c r="V201" s="152"/>
      <c r="W201" s="156">
        <f>SUM(W202:W210)</f>
        <v>0</v>
      </c>
      <c r="X201" s="152"/>
      <c r="Y201" s="156">
        <f>SUM(Y202:Y210)</f>
        <v>8.095999999999999E-2</v>
      </c>
      <c r="Z201" s="152"/>
      <c r="AA201" s="157">
        <f>SUM(AA202:AA210)</f>
        <v>0</v>
      </c>
      <c r="AR201" s="158" t="s">
        <v>104</v>
      </c>
      <c r="AT201" s="159" t="s">
        <v>79</v>
      </c>
      <c r="AU201" s="159" t="s">
        <v>85</v>
      </c>
      <c r="AY201" s="158" t="s">
        <v>155</v>
      </c>
      <c r="BK201" s="160">
        <f>SUM(BK202:BK210)</f>
        <v>0</v>
      </c>
    </row>
    <row r="202" spans="2:65" s="1" customFormat="1" ht="34.200000000000003" customHeight="1">
      <c r="B202" s="133"/>
      <c r="C202" s="162" t="s">
        <v>294</v>
      </c>
      <c r="D202" s="162" t="s">
        <v>156</v>
      </c>
      <c r="E202" s="163" t="s">
        <v>295</v>
      </c>
      <c r="F202" s="268" t="s">
        <v>296</v>
      </c>
      <c r="G202" s="268"/>
      <c r="H202" s="268"/>
      <c r="I202" s="268"/>
      <c r="J202" s="164" t="s">
        <v>172</v>
      </c>
      <c r="K202" s="165">
        <v>39.686</v>
      </c>
      <c r="L202" s="269">
        <v>0</v>
      </c>
      <c r="M202" s="269"/>
      <c r="N202" s="270">
        <f>ROUND(L202*K202,2)</f>
        <v>0</v>
      </c>
      <c r="O202" s="270"/>
      <c r="P202" s="270"/>
      <c r="Q202" s="270"/>
      <c r="R202" s="136"/>
      <c r="T202" s="166" t="s">
        <v>5</v>
      </c>
      <c r="U202" s="46" t="s">
        <v>45</v>
      </c>
      <c r="V202" s="38"/>
      <c r="W202" s="167">
        <f>V202*K202</f>
        <v>0</v>
      </c>
      <c r="X202" s="167">
        <v>0</v>
      </c>
      <c r="Y202" s="167">
        <f>X202*K202</f>
        <v>0</v>
      </c>
      <c r="Z202" s="167">
        <v>0</v>
      </c>
      <c r="AA202" s="168">
        <f>Z202*K202</f>
        <v>0</v>
      </c>
      <c r="AR202" s="21" t="s">
        <v>242</v>
      </c>
      <c r="AT202" s="21" t="s">
        <v>156</v>
      </c>
      <c r="AU202" s="21" t="s">
        <v>104</v>
      </c>
      <c r="AY202" s="21" t="s">
        <v>155</v>
      </c>
      <c r="BE202" s="107">
        <f>IF(U202="základní",N202,0)</f>
        <v>0</v>
      </c>
      <c r="BF202" s="107">
        <f>IF(U202="snížená",N202,0)</f>
        <v>0</v>
      </c>
      <c r="BG202" s="107">
        <f>IF(U202="zákl. přenesená",N202,0)</f>
        <v>0</v>
      </c>
      <c r="BH202" s="107">
        <f>IF(U202="sníž. přenesená",N202,0)</f>
        <v>0</v>
      </c>
      <c r="BI202" s="107">
        <f>IF(U202="nulová",N202,0)</f>
        <v>0</v>
      </c>
      <c r="BJ202" s="21" t="s">
        <v>85</v>
      </c>
      <c r="BK202" s="107">
        <f>ROUND(L202*K202,2)</f>
        <v>0</v>
      </c>
      <c r="BL202" s="21" t="s">
        <v>242</v>
      </c>
      <c r="BM202" s="21" t="s">
        <v>297</v>
      </c>
    </row>
    <row r="203" spans="2:65" s="11" customFormat="1" ht="14.4" customHeight="1">
      <c r="B203" s="176"/>
      <c r="C203" s="177"/>
      <c r="D203" s="177"/>
      <c r="E203" s="178" t="s">
        <v>5</v>
      </c>
      <c r="F203" s="275" t="s">
        <v>298</v>
      </c>
      <c r="G203" s="276"/>
      <c r="H203" s="276"/>
      <c r="I203" s="276"/>
      <c r="J203" s="177"/>
      <c r="K203" s="179">
        <v>21.01</v>
      </c>
      <c r="L203" s="177"/>
      <c r="M203" s="177"/>
      <c r="N203" s="177"/>
      <c r="O203" s="177"/>
      <c r="P203" s="177"/>
      <c r="Q203" s="177"/>
      <c r="R203" s="180"/>
      <c r="T203" s="181"/>
      <c r="U203" s="177"/>
      <c r="V203" s="177"/>
      <c r="W203" s="177"/>
      <c r="X203" s="177"/>
      <c r="Y203" s="177"/>
      <c r="Z203" s="177"/>
      <c r="AA203" s="182"/>
      <c r="AT203" s="183" t="s">
        <v>167</v>
      </c>
      <c r="AU203" s="183" t="s">
        <v>104</v>
      </c>
      <c r="AV203" s="11" t="s">
        <v>104</v>
      </c>
      <c r="AW203" s="11" t="s">
        <v>37</v>
      </c>
      <c r="AX203" s="11" t="s">
        <v>80</v>
      </c>
      <c r="AY203" s="183" t="s">
        <v>155</v>
      </c>
    </row>
    <row r="204" spans="2:65" s="11" customFormat="1" ht="14.4" customHeight="1">
      <c r="B204" s="176"/>
      <c r="C204" s="177"/>
      <c r="D204" s="177"/>
      <c r="E204" s="178" t="s">
        <v>5</v>
      </c>
      <c r="F204" s="273" t="s">
        <v>299</v>
      </c>
      <c r="G204" s="274"/>
      <c r="H204" s="274"/>
      <c r="I204" s="274"/>
      <c r="J204" s="177"/>
      <c r="K204" s="179">
        <v>5.2809999999999997</v>
      </c>
      <c r="L204" s="177"/>
      <c r="M204" s="177"/>
      <c r="N204" s="177"/>
      <c r="O204" s="177"/>
      <c r="P204" s="177"/>
      <c r="Q204" s="177"/>
      <c r="R204" s="180"/>
      <c r="T204" s="181"/>
      <c r="U204" s="177"/>
      <c r="V204" s="177"/>
      <c r="W204" s="177"/>
      <c r="X204" s="177"/>
      <c r="Y204" s="177"/>
      <c r="Z204" s="177"/>
      <c r="AA204" s="182"/>
      <c r="AT204" s="183" t="s">
        <v>167</v>
      </c>
      <c r="AU204" s="183" t="s">
        <v>104</v>
      </c>
      <c r="AV204" s="11" t="s">
        <v>104</v>
      </c>
      <c r="AW204" s="11" t="s">
        <v>37</v>
      </c>
      <c r="AX204" s="11" t="s">
        <v>80</v>
      </c>
      <c r="AY204" s="183" t="s">
        <v>155</v>
      </c>
    </row>
    <row r="205" spans="2:65" s="11" customFormat="1" ht="14.4" customHeight="1">
      <c r="B205" s="176"/>
      <c r="C205" s="177"/>
      <c r="D205" s="177"/>
      <c r="E205" s="178" t="s">
        <v>5</v>
      </c>
      <c r="F205" s="273" t="s">
        <v>300</v>
      </c>
      <c r="G205" s="274"/>
      <c r="H205" s="274"/>
      <c r="I205" s="274"/>
      <c r="J205" s="177"/>
      <c r="K205" s="179">
        <v>11.353</v>
      </c>
      <c r="L205" s="177"/>
      <c r="M205" s="177"/>
      <c r="N205" s="177"/>
      <c r="O205" s="177"/>
      <c r="P205" s="177"/>
      <c r="Q205" s="177"/>
      <c r="R205" s="180"/>
      <c r="T205" s="181"/>
      <c r="U205" s="177"/>
      <c r="V205" s="177"/>
      <c r="W205" s="177"/>
      <c r="X205" s="177"/>
      <c r="Y205" s="177"/>
      <c r="Z205" s="177"/>
      <c r="AA205" s="182"/>
      <c r="AT205" s="183" t="s">
        <v>167</v>
      </c>
      <c r="AU205" s="183" t="s">
        <v>104</v>
      </c>
      <c r="AV205" s="11" t="s">
        <v>104</v>
      </c>
      <c r="AW205" s="11" t="s">
        <v>37</v>
      </c>
      <c r="AX205" s="11" t="s">
        <v>80</v>
      </c>
      <c r="AY205" s="183" t="s">
        <v>155</v>
      </c>
    </row>
    <row r="206" spans="2:65" s="11" customFormat="1" ht="14.4" customHeight="1">
      <c r="B206" s="176"/>
      <c r="C206" s="177"/>
      <c r="D206" s="177"/>
      <c r="E206" s="178" t="s">
        <v>5</v>
      </c>
      <c r="F206" s="273" t="s">
        <v>301</v>
      </c>
      <c r="G206" s="274"/>
      <c r="H206" s="274"/>
      <c r="I206" s="274"/>
      <c r="J206" s="177"/>
      <c r="K206" s="179">
        <v>1.75</v>
      </c>
      <c r="L206" s="177"/>
      <c r="M206" s="177"/>
      <c r="N206" s="177"/>
      <c r="O206" s="177"/>
      <c r="P206" s="177"/>
      <c r="Q206" s="177"/>
      <c r="R206" s="180"/>
      <c r="T206" s="181"/>
      <c r="U206" s="177"/>
      <c r="V206" s="177"/>
      <c r="W206" s="177"/>
      <c r="X206" s="177"/>
      <c r="Y206" s="177"/>
      <c r="Z206" s="177"/>
      <c r="AA206" s="182"/>
      <c r="AT206" s="183" t="s">
        <v>167</v>
      </c>
      <c r="AU206" s="183" t="s">
        <v>104</v>
      </c>
      <c r="AV206" s="11" t="s">
        <v>104</v>
      </c>
      <c r="AW206" s="11" t="s">
        <v>37</v>
      </c>
      <c r="AX206" s="11" t="s">
        <v>80</v>
      </c>
      <c r="AY206" s="183" t="s">
        <v>155</v>
      </c>
    </row>
    <row r="207" spans="2:65" s="11" customFormat="1" ht="14.4" customHeight="1">
      <c r="B207" s="176"/>
      <c r="C207" s="177"/>
      <c r="D207" s="177"/>
      <c r="E207" s="178" t="s">
        <v>5</v>
      </c>
      <c r="F207" s="273" t="s">
        <v>302</v>
      </c>
      <c r="G207" s="274"/>
      <c r="H207" s="274"/>
      <c r="I207" s="274"/>
      <c r="J207" s="177"/>
      <c r="K207" s="179">
        <v>0.29199999999999998</v>
      </c>
      <c r="L207" s="177"/>
      <c r="M207" s="177"/>
      <c r="N207" s="177"/>
      <c r="O207" s="177"/>
      <c r="P207" s="177"/>
      <c r="Q207" s="177"/>
      <c r="R207" s="180"/>
      <c r="T207" s="181"/>
      <c r="U207" s="177"/>
      <c r="V207" s="177"/>
      <c r="W207" s="177"/>
      <c r="X207" s="177"/>
      <c r="Y207" s="177"/>
      <c r="Z207" s="177"/>
      <c r="AA207" s="182"/>
      <c r="AT207" s="183" t="s">
        <v>167</v>
      </c>
      <c r="AU207" s="183" t="s">
        <v>104</v>
      </c>
      <c r="AV207" s="11" t="s">
        <v>104</v>
      </c>
      <c r="AW207" s="11" t="s">
        <v>37</v>
      </c>
      <c r="AX207" s="11" t="s">
        <v>80</v>
      </c>
      <c r="AY207" s="183" t="s">
        <v>155</v>
      </c>
    </row>
    <row r="208" spans="2:65" s="12" customFormat="1" ht="14.4" customHeight="1">
      <c r="B208" s="184"/>
      <c r="C208" s="185"/>
      <c r="D208" s="185"/>
      <c r="E208" s="186" t="s">
        <v>5</v>
      </c>
      <c r="F208" s="279" t="s">
        <v>185</v>
      </c>
      <c r="G208" s="280"/>
      <c r="H208" s="280"/>
      <c r="I208" s="280"/>
      <c r="J208" s="185"/>
      <c r="K208" s="187">
        <v>39.686</v>
      </c>
      <c r="L208" s="185"/>
      <c r="M208" s="185"/>
      <c r="N208" s="185"/>
      <c r="O208" s="185"/>
      <c r="P208" s="185"/>
      <c r="Q208" s="185"/>
      <c r="R208" s="188"/>
      <c r="T208" s="189"/>
      <c r="U208" s="185"/>
      <c r="V208" s="185"/>
      <c r="W208" s="185"/>
      <c r="X208" s="185"/>
      <c r="Y208" s="185"/>
      <c r="Z208" s="185"/>
      <c r="AA208" s="190"/>
      <c r="AT208" s="191" t="s">
        <v>167</v>
      </c>
      <c r="AU208" s="191" t="s">
        <v>104</v>
      </c>
      <c r="AV208" s="12" t="s">
        <v>160</v>
      </c>
      <c r="AW208" s="12" t="s">
        <v>37</v>
      </c>
      <c r="AX208" s="12" t="s">
        <v>85</v>
      </c>
      <c r="AY208" s="191" t="s">
        <v>155</v>
      </c>
    </row>
    <row r="209" spans="2:65" s="1" customFormat="1" ht="22.8" customHeight="1">
      <c r="B209" s="133"/>
      <c r="C209" s="192" t="s">
        <v>303</v>
      </c>
      <c r="D209" s="192" t="s">
        <v>304</v>
      </c>
      <c r="E209" s="193" t="s">
        <v>305</v>
      </c>
      <c r="F209" s="281" t="s">
        <v>306</v>
      </c>
      <c r="G209" s="281"/>
      <c r="H209" s="281"/>
      <c r="I209" s="281"/>
      <c r="J209" s="194" t="s">
        <v>172</v>
      </c>
      <c r="K209" s="195">
        <v>40.479999999999997</v>
      </c>
      <c r="L209" s="282">
        <v>0</v>
      </c>
      <c r="M209" s="282"/>
      <c r="N209" s="283">
        <f>ROUND(L209*K209,2)</f>
        <v>0</v>
      </c>
      <c r="O209" s="270"/>
      <c r="P209" s="270"/>
      <c r="Q209" s="270"/>
      <c r="R209" s="136"/>
      <c r="T209" s="166" t="s">
        <v>5</v>
      </c>
      <c r="U209" s="46" t="s">
        <v>45</v>
      </c>
      <c r="V209" s="38"/>
      <c r="W209" s="167">
        <f>V209*K209</f>
        <v>0</v>
      </c>
      <c r="X209" s="167">
        <v>2E-3</v>
      </c>
      <c r="Y209" s="167">
        <f>X209*K209</f>
        <v>8.095999999999999E-2</v>
      </c>
      <c r="Z209" s="167">
        <v>0</v>
      </c>
      <c r="AA209" s="168">
        <f>Z209*K209</f>
        <v>0</v>
      </c>
      <c r="AR209" s="21" t="s">
        <v>307</v>
      </c>
      <c r="AT209" s="21" t="s">
        <v>304</v>
      </c>
      <c r="AU209" s="21" t="s">
        <v>104</v>
      </c>
      <c r="AY209" s="21" t="s">
        <v>155</v>
      </c>
      <c r="BE209" s="107">
        <f>IF(U209="základní",N209,0)</f>
        <v>0</v>
      </c>
      <c r="BF209" s="107">
        <f>IF(U209="snížená",N209,0)</f>
        <v>0</v>
      </c>
      <c r="BG209" s="107">
        <f>IF(U209="zákl. přenesená",N209,0)</f>
        <v>0</v>
      </c>
      <c r="BH209" s="107">
        <f>IF(U209="sníž. přenesená",N209,0)</f>
        <v>0</v>
      </c>
      <c r="BI209" s="107">
        <f>IF(U209="nulová",N209,0)</f>
        <v>0</v>
      </c>
      <c r="BJ209" s="21" t="s">
        <v>85</v>
      </c>
      <c r="BK209" s="107">
        <f>ROUND(L209*K209,2)</f>
        <v>0</v>
      </c>
      <c r="BL209" s="21" t="s">
        <v>242</v>
      </c>
      <c r="BM209" s="21" t="s">
        <v>308</v>
      </c>
    </row>
    <row r="210" spans="2:65" s="1" customFormat="1" ht="22.8" customHeight="1">
      <c r="B210" s="133"/>
      <c r="C210" s="162" t="s">
        <v>309</v>
      </c>
      <c r="D210" s="162" t="s">
        <v>156</v>
      </c>
      <c r="E210" s="163" t="s">
        <v>310</v>
      </c>
      <c r="F210" s="268" t="s">
        <v>311</v>
      </c>
      <c r="G210" s="268"/>
      <c r="H210" s="268"/>
      <c r="I210" s="268"/>
      <c r="J210" s="164" t="s">
        <v>205</v>
      </c>
      <c r="K210" s="165">
        <v>8.1000000000000003E-2</v>
      </c>
      <c r="L210" s="269">
        <v>0</v>
      </c>
      <c r="M210" s="269"/>
      <c r="N210" s="270">
        <f>ROUND(L210*K210,2)</f>
        <v>0</v>
      </c>
      <c r="O210" s="270"/>
      <c r="P210" s="270"/>
      <c r="Q210" s="270"/>
      <c r="R210" s="136"/>
      <c r="T210" s="166" t="s">
        <v>5</v>
      </c>
      <c r="U210" s="46" t="s">
        <v>45</v>
      </c>
      <c r="V210" s="38"/>
      <c r="W210" s="167">
        <f>V210*K210</f>
        <v>0</v>
      </c>
      <c r="X210" s="167">
        <v>0</v>
      </c>
      <c r="Y210" s="167">
        <f>X210*K210</f>
        <v>0</v>
      </c>
      <c r="Z210" s="167">
        <v>0</v>
      </c>
      <c r="AA210" s="168">
        <f>Z210*K210</f>
        <v>0</v>
      </c>
      <c r="AR210" s="21" t="s">
        <v>242</v>
      </c>
      <c r="AT210" s="21" t="s">
        <v>156</v>
      </c>
      <c r="AU210" s="21" t="s">
        <v>104</v>
      </c>
      <c r="AY210" s="21" t="s">
        <v>155</v>
      </c>
      <c r="BE210" s="107">
        <f>IF(U210="základní",N210,0)</f>
        <v>0</v>
      </c>
      <c r="BF210" s="107">
        <f>IF(U210="snížená",N210,0)</f>
        <v>0</v>
      </c>
      <c r="BG210" s="107">
        <f>IF(U210="zákl. přenesená",N210,0)</f>
        <v>0</v>
      </c>
      <c r="BH210" s="107">
        <f>IF(U210="sníž. přenesená",N210,0)</f>
        <v>0</v>
      </c>
      <c r="BI210" s="107">
        <f>IF(U210="nulová",N210,0)</f>
        <v>0</v>
      </c>
      <c r="BJ210" s="21" t="s">
        <v>85</v>
      </c>
      <c r="BK210" s="107">
        <f>ROUND(L210*K210,2)</f>
        <v>0</v>
      </c>
      <c r="BL210" s="21" t="s">
        <v>242</v>
      </c>
      <c r="BM210" s="21" t="s">
        <v>312</v>
      </c>
    </row>
    <row r="211" spans="2:65" s="9" customFormat="1" ht="29.85" customHeight="1">
      <c r="B211" s="151"/>
      <c r="C211" s="152"/>
      <c r="D211" s="161" t="s">
        <v>120</v>
      </c>
      <c r="E211" s="161"/>
      <c r="F211" s="161"/>
      <c r="G211" s="161"/>
      <c r="H211" s="161"/>
      <c r="I211" s="161"/>
      <c r="J211" s="161"/>
      <c r="K211" s="161"/>
      <c r="L211" s="161"/>
      <c r="M211" s="161"/>
      <c r="N211" s="290">
        <f>BK211</f>
        <v>0</v>
      </c>
      <c r="O211" s="291"/>
      <c r="P211" s="291"/>
      <c r="Q211" s="291"/>
      <c r="R211" s="154"/>
      <c r="T211" s="155"/>
      <c r="U211" s="152"/>
      <c r="V211" s="152"/>
      <c r="W211" s="156">
        <f>SUM(W212:W234)</f>
        <v>0</v>
      </c>
      <c r="X211" s="152"/>
      <c r="Y211" s="156">
        <f>SUM(Y212:Y234)</f>
        <v>3.0019162599999998</v>
      </c>
      <c r="Z211" s="152"/>
      <c r="AA211" s="157">
        <f>SUM(AA212:AA234)</f>
        <v>1.0303294999999999</v>
      </c>
      <c r="AR211" s="158" t="s">
        <v>104</v>
      </c>
      <c r="AT211" s="159" t="s">
        <v>79</v>
      </c>
      <c r="AU211" s="159" t="s">
        <v>85</v>
      </c>
      <c r="AY211" s="158" t="s">
        <v>155</v>
      </c>
      <c r="BK211" s="160">
        <f>SUM(BK212:BK234)</f>
        <v>0</v>
      </c>
    </row>
    <row r="212" spans="2:65" s="1" customFormat="1" ht="34.200000000000003" customHeight="1">
      <c r="B212" s="133"/>
      <c r="C212" s="162" t="s">
        <v>313</v>
      </c>
      <c r="D212" s="162" t="s">
        <v>156</v>
      </c>
      <c r="E212" s="163" t="s">
        <v>314</v>
      </c>
      <c r="F212" s="268" t="s">
        <v>315</v>
      </c>
      <c r="G212" s="268"/>
      <c r="H212" s="268"/>
      <c r="I212" s="268"/>
      <c r="J212" s="164" t="s">
        <v>172</v>
      </c>
      <c r="K212" s="165">
        <v>79.540000000000006</v>
      </c>
      <c r="L212" s="269">
        <v>0</v>
      </c>
      <c r="M212" s="269"/>
      <c r="N212" s="270">
        <f>ROUND(L212*K212,2)</f>
        <v>0</v>
      </c>
      <c r="O212" s="270"/>
      <c r="P212" s="270"/>
      <c r="Q212" s="270"/>
      <c r="R212" s="136"/>
      <c r="T212" s="166" t="s">
        <v>5</v>
      </c>
      <c r="U212" s="46" t="s">
        <v>45</v>
      </c>
      <c r="V212" s="38"/>
      <c r="W212" s="167">
        <f>V212*K212</f>
        <v>0</v>
      </c>
      <c r="X212" s="167">
        <v>2.792E-2</v>
      </c>
      <c r="Y212" s="167">
        <f>X212*K212</f>
        <v>2.2207568000000002</v>
      </c>
      <c r="Z212" s="167">
        <v>0</v>
      </c>
      <c r="AA212" s="168">
        <f>Z212*K212</f>
        <v>0</v>
      </c>
      <c r="AR212" s="21" t="s">
        <v>242</v>
      </c>
      <c r="AT212" s="21" t="s">
        <v>156</v>
      </c>
      <c r="AU212" s="21" t="s">
        <v>104</v>
      </c>
      <c r="AY212" s="21" t="s">
        <v>155</v>
      </c>
      <c r="BE212" s="107">
        <f>IF(U212="základní",N212,0)</f>
        <v>0</v>
      </c>
      <c r="BF212" s="107">
        <f>IF(U212="snížená",N212,0)</f>
        <v>0</v>
      </c>
      <c r="BG212" s="107">
        <f>IF(U212="zákl. přenesená",N212,0)</f>
        <v>0</v>
      </c>
      <c r="BH212" s="107">
        <f>IF(U212="sníž. přenesená",N212,0)</f>
        <v>0</v>
      </c>
      <c r="BI212" s="107">
        <f>IF(U212="nulová",N212,0)</f>
        <v>0</v>
      </c>
      <c r="BJ212" s="21" t="s">
        <v>85</v>
      </c>
      <c r="BK212" s="107">
        <f>ROUND(L212*K212,2)</f>
        <v>0</v>
      </c>
      <c r="BL212" s="21" t="s">
        <v>242</v>
      </c>
      <c r="BM212" s="21" t="s">
        <v>316</v>
      </c>
    </row>
    <row r="213" spans="2:65" s="11" customFormat="1" ht="14.4" customHeight="1">
      <c r="B213" s="176"/>
      <c r="C213" s="177"/>
      <c r="D213" s="177"/>
      <c r="E213" s="178" t="s">
        <v>5</v>
      </c>
      <c r="F213" s="275" t="s">
        <v>317</v>
      </c>
      <c r="G213" s="276"/>
      <c r="H213" s="276"/>
      <c r="I213" s="276"/>
      <c r="J213" s="177"/>
      <c r="K213" s="179">
        <v>14.811</v>
      </c>
      <c r="L213" s="177"/>
      <c r="M213" s="177"/>
      <c r="N213" s="177"/>
      <c r="O213" s="177"/>
      <c r="P213" s="177"/>
      <c r="Q213" s="177"/>
      <c r="R213" s="180"/>
      <c r="T213" s="181"/>
      <c r="U213" s="177"/>
      <c r="V213" s="177"/>
      <c r="W213" s="177"/>
      <c r="X213" s="177"/>
      <c r="Y213" s="177"/>
      <c r="Z213" s="177"/>
      <c r="AA213" s="182"/>
      <c r="AT213" s="183" t="s">
        <v>167</v>
      </c>
      <c r="AU213" s="183" t="s">
        <v>104</v>
      </c>
      <c r="AV213" s="11" t="s">
        <v>104</v>
      </c>
      <c r="AW213" s="11" t="s">
        <v>37</v>
      </c>
      <c r="AX213" s="11" t="s">
        <v>80</v>
      </c>
      <c r="AY213" s="183" t="s">
        <v>155</v>
      </c>
    </row>
    <row r="214" spans="2:65" s="11" customFormat="1" ht="14.4" customHeight="1">
      <c r="B214" s="176"/>
      <c r="C214" s="177"/>
      <c r="D214" s="177"/>
      <c r="E214" s="178" t="s">
        <v>5</v>
      </c>
      <c r="F214" s="273" t="s">
        <v>318</v>
      </c>
      <c r="G214" s="274"/>
      <c r="H214" s="274"/>
      <c r="I214" s="274"/>
      <c r="J214" s="177"/>
      <c r="K214" s="179">
        <v>26.308</v>
      </c>
      <c r="L214" s="177"/>
      <c r="M214" s="177"/>
      <c r="N214" s="177"/>
      <c r="O214" s="177"/>
      <c r="P214" s="177"/>
      <c r="Q214" s="177"/>
      <c r="R214" s="180"/>
      <c r="T214" s="181"/>
      <c r="U214" s="177"/>
      <c r="V214" s="177"/>
      <c r="W214" s="177"/>
      <c r="X214" s="177"/>
      <c r="Y214" s="177"/>
      <c r="Z214" s="177"/>
      <c r="AA214" s="182"/>
      <c r="AT214" s="183" t="s">
        <v>167</v>
      </c>
      <c r="AU214" s="183" t="s">
        <v>104</v>
      </c>
      <c r="AV214" s="11" t="s">
        <v>104</v>
      </c>
      <c r="AW214" s="11" t="s">
        <v>37</v>
      </c>
      <c r="AX214" s="11" t="s">
        <v>80</v>
      </c>
      <c r="AY214" s="183" t="s">
        <v>155</v>
      </c>
    </row>
    <row r="215" spans="2:65" s="11" customFormat="1" ht="14.4" customHeight="1">
      <c r="B215" s="176"/>
      <c r="C215" s="177"/>
      <c r="D215" s="177"/>
      <c r="E215" s="178" t="s">
        <v>5</v>
      </c>
      <c r="F215" s="273" t="s">
        <v>319</v>
      </c>
      <c r="G215" s="274"/>
      <c r="H215" s="274"/>
      <c r="I215" s="274"/>
      <c r="J215" s="177"/>
      <c r="K215" s="179">
        <v>26.222999999999999</v>
      </c>
      <c r="L215" s="177"/>
      <c r="M215" s="177"/>
      <c r="N215" s="177"/>
      <c r="O215" s="177"/>
      <c r="P215" s="177"/>
      <c r="Q215" s="177"/>
      <c r="R215" s="180"/>
      <c r="T215" s="181"/>
      <c r="U215" s="177"/>
      <c r="V215" s="177"/>
      <c r="W215" s="177"/>
      <c r="X215" s="177"/>
      <c r="Y215" s="177"/>
      <c r="Z215" s="177"/>
      <c r="AA215" s="182"/>
      <c r="AT215" s="183" t="s">
        <v>167</v>
      </c>
      <c r="AU215" s="183" t="s">
        <v>104</v>
      </c>
      <c r="AV215" s="11" t="s">
        <v>104</v>
      </c>
      <c r="AW215" s="11" t="s">
        <v>37</v>
      </c>
      <c r="AX215" s="11" t="s">
        <v>80</v>
      </c>
      <c r="AY215" s="183" t="s">
        <v>155</v>
      </c>
    </row>
    <row r="216" spans="2:65" s="11" customFormat="1" ht="14.4" customHeight="1">
      <c r="B216" s="176"/>
      <c r="C216" s="177"/>
      <c r="D216" s="177"/>
      <c r="E216" s="178" t="s">
        <v>5</v>
      </c>
      <c r="F216" s="273" t="s">
        <v>320</v>
      </c>
      <c r="G216" s="274"/>
      <c r="H216" s="274"/>
      <c r="I216" s="274"/>
      <c r="J216" s="177"/>
      <c r="K216" s="179">
        <v>12.198</v>
      </c>
      <c r="L216" s="177"/>
      <c r="M216" s="177"/>
      <c r="N216" s="177"/>
      <c r="O216" s="177"/>
      <c r="P216" s="177"/>
      <c r="Q216" s="177"/>
      <c r="R216" s="180"/>
      <c r="T216" s="181"/>
      <c r="U216" s="177"/>
      <c r="V216" s="177"/>
      <c r="W216" s="177"/>
      <c r="X216" s="177"/>
      <c r="Y216" s="177"/>
      <c r="Z216" s="177"/>
      <c r="AA216" s="182"/>
      <c r="AT216" s="183" t="s">
        <v>167</v>
      </c>
      <c r="AU216" s="183" t="s">
        <v>104</v>
      </c>
      <c r="AV216" s="11" t="s">
        <v>104</v>
      </c>
      <c r="AW216" s="11" t="s">
        <v>37</v>
      </c>
      <c r="AX216" s="11" t="s">
        <v>80</v>
      </c>
      <c r="AY216" s="183" t="s">
        <v>155</v>
      </c>
    </row>
    <row r="217" spans="2:65" s="12" customFormat="1" ht="14.4" customHeight="1">
      <c r="B217" s="184"/>
      <c r="C217" s="185"/>
      <c r="D217" s="185"/>
      <c r="E217" s="186" t="s">
        <v>5</v>
      </c>
      <c r="F217" s="279" t="s">
        <v>185</v>
      </c>
      <c r="G217" s="280"/>
      <c r="H217" s="280"/>
      <c r="I217" s="280"/>
      <c r="J217" s="185"/>
      <c r="K217" s="187">
        <v>79.540000000000006</v>
      </c>
      <c r="L217" s="185"/>
      <c r="M217" s="185"/>
      <c r="N217" s="185"/>
      <c r="O217" s="185"/>
      <c r="P217" s="185"/>
      <c r="Q217" s="185"/>
      <c r="R217" s="188"/>
      <c r="T217" s="189"/>
      <c r="U217" s="185"/>
      <c r="V217" s="185"/>
      <c r="W217" s="185"/>
      <c r="X217" s="185"/>
      <c r="Y217" s="185"/>
      <c r="Z217" s="185"/>
      <c r="AA217" s="190"/>
      <c r="AT217" s="191" t="s">
        <v>167</v>
      </c>
      <c r="AU217" s="191" t="s">
        <v>104</v>
      </c>
      <c r="AV217" s="12" t="s">
        <v>160</v>
      </c>
      <c r="AW217" s="12" t="s">
        <v>37</v>
      </c>
      <c r="AX217" s="12" t="s">
        <v>85</v>
      </c>
      <c r="AY217" s="191" t="s">
        <v>155</v>
      </c>
    </row>
    <row r="218" spans="2:65" s="1" customFormat="1" ht="22.8" customHeight="1">
      <c r="B218" s="133"/>
      <c r="C218" s="162" t="s">
        <v>321</v>
      </c>
      <c r="D218" s="162" t="s">
        <v>156</v>
      </c>
      <c r="E218" s="163" t="s">
        <v>322</v>
      </c>
      <c r="F218" s="268" t="s">
        <v>323</v>
      </c>
      <c r="G218" s="268"/>
      <c r="H218" s="268"/>
      <c r="I218" s="268"/>
      <c r="J218" s="164" t="s">
        <v>172</v>
      </c>
      <c r="K218" s="165">
        <v>79.540000000000006</v>
      </c>
      <c r="L218" s="269">
        <v>0</v>
      </c>
      <c r="M218" s="269"/>
      <c r="N218" s="270">
        <f>ROUND(L218*K218,2)</f>
        <v>0</v>
      </c>
      <c r="O218" s="270"/>
      <c r="P218" s="270"/>
      <c r="Q218" s="270"/>
      <c r="R218" s="136"/>
      <c r="T218" s="166" t="s">
        <v>5</v>
      </c>
      <c r="U218" s="46" t="s">
        <v>45</v>
      </c>
      <c r="V218" s="38"/>
      <c r="W218" s="167">
        <f>V218*K218</f>
        <v>0</v>
      </c>
      <c r="X218" s="167">
        <v>0</v>
      </c>
      <c r="Y218" s="167">
        <f>X218*K218</f>
        <v>0</v>
      </c>
      <c r="Z218" s="167">
        <v>1.1299999999999999E-2</v>
      </c>
      <c r="AA218" s="168">
        <f>Z218*K218</f>
        <v>0.89880199999999999</v>
      </c>
      <c r="AR218" s="21" t="s">
        <v>242</v>
      </c>
      <c r="AT218" s="21" t="s">
        <v>156</v>
      </c>
      <c r="AU218" s="21" t="s">
        <v>104</v>
      </c>
      <c r="AY218" s="21" t="s">
        <v>155</v>
      </c>
      <c r="BE218" s="107">
        <f>IF(U218="základní",N218,0)</f>
        <v>0</v>
      </c>
      <c r="BF218" s="107">
        <f>IF(U218="snížená",N218,0)</f>
        <v>0</v>
      </c>
      <c r="BG218" s="107">
        <f>IF(U218="zákl. přenesená",N218,0)</f>
        <v>0</v>
      </c>
      <c r="BH218" s="107">
        <f>IF(U218="sníž. přenesená",N218,0)</f>
        <v>0</v>
      </c>
      <c r="BI218" s="107">
        <f>IF(U218="nulová",N218,0)</f>
        <v>0</v>
      </c>
      <c r="BJ218" s="21" t="s">
        <v>85</v>
      </c>
      <c r="BK218" s="107">
        <f>ROUND(L218*K218,2)</f>
        <v>0</v>
      </c>
      <c r="BL218" s="21" t="s">
        <v>242</v>
      </c>
      <c r="BM218" s="21" t="s">
        <v>324</v>
      </c>
    </row>
    <row r="219" spans="2:65" s="11" customFormat="1" ht="14.4" customHeight="1">
      <c r="B219" s="176"/>
      <c r="C219" s="177"/>
      <c r="D219" s="177"/>
      <c r="E219" s="178" t="s">
        <v>5</v>
      </c>
      <c r="F219" s="275" t="s">
        <v>317</v>
      </c>
      <c r="G219" s="276"/>
      <c r="H219" s="276"/>
      <c r="I219" s="276"/>
      <c r="J219" s="177"/>
      <c r="K219" s="179">
        <v>14.811</v>
      </c>
      <c r="L219" s="177"/>
      <c r="M219" s="177"/>
      <c r="N219" s="177"/>
      <c r="O219" s="177"/>
      <c r="P219" s="177"/>
      <c r="Q219" s="177"/>
      <c r="R219" s="180"/>
      <c r="T219" s="181"/>
      <c r="U219" s="177"/>
      <c r="V219" s="177"/>
      <c r="W219" s="177"/>
      <c r="X219" s="177"/>
      <c r="Y219" s="177"/>
      <c r="Z219" s="177"/>
      <c r="AA219" s="182"/>
      <c r="AT219" s="183" t="s">
        <v>167</v>
      </c>
      <c r="AU219" s="183" t="s">
        <v>104</v>
      </c>
      <c r="AV219" s="11" t="s">
        <v>104</v>
      </c>
      <c r="AW219" s="11" t="s">
        <v>37</v>
      </c>
      <c r="AX219" s="11" t="s">
        <v>80</v>
      </c>
      <c r="AY219" s="183" t="s">
        <v>155</v>
      </c>
    </row>
    <row r="220" spans="2:65" s="11" customFormat="1" ht="14.4" customHeight="1">
      <c r="B220" s="176"/>
      <c r="C220" s="177"/>
      <c r="D220" s="177"/>
      <c r="E220" s="178" t="s">
        <v>5</v>
      </c>
      <c r="F220" s="273" t="s">
        <v>318</v>
      </c>
      <c r="G220" s="274"/>
      <c r="H220" s="274"/>
      <c r="I220" s="274"/>
      <c r="J220" s="177"/>
      <c r="K220" s="179">
        <v>26.308</v>
      </c>
      <c r="L220" s="177"/>
      <c r="M220" s="177"/>
      <c r="N220" s="177"/>
      <c r="O220" s="177"/>
      <c r="P220" s="177"/>
      <c r="Q220" s="177"/>
      <c r="R220" s="180"/>
      <c r="T220" s="181"/>
      <c r="U220" s="177"/>
      <c r="V220" s="177"/>
      <c r="W220" s="177"/>
      <c r="X220" s="177"/>
      <c r="Y220" s="177"/>
      <c r="Z220" s="177"/>
      <c r="AA220" s="182"/>
      <c r="AT220" s="183" t="s">
        <v>167</v>
      </c>
      <c r="AU220" s="183" t="s">
        <v>104</v>
      </c>
      <c r="AV220" s="11" t="s">
        <v>104</v>
      </c>
      <c r="AW220" s="11" t="s">
        <v>37</v>
      </c>
      <c r="AX220" s="11" t="s">
        <v>80</v>
      </c>
      <c r="AY220" s="183" t="s">
        <v>155</v>
      </c>
    </row>
    <row r="221" spans="2:65" s="11" customFormat="1" ht="14.4" customHeight="1">
      <c r="B221" s="176"/>
      <c r="C221" s="177"/>
      <c r="D221" s="177"/>
      <c r="E221" s="178" t="s">
        <v>5</v>
      </c>
      <c r="F221" s="273" t="s">
        <v>320</v>
      </c>
      <c r="G221" s="274"/>
      <c r="H221" s="274"/>
      <c r="I221" s="274"/>
      <c r="J221" s="177"/>
      <c r="K221" s="179">
        <v>12.198</v>
      </c>
      <c r="L221" s="177"/>
      <c r="M221" s="177"/>
      <c r="N221" s="177"/>
      <c r="O221" s="177"/>
      <c r="P221" s="177"/>
      <c r="Q221" s="177"/>
      <c r="R221" s="180"/>
      <c r="T221" s="181"/>
      <c r="U221" s="177"/>
      <c r="V221" s="177"/>
      <c r="W221" s="177"/>
      <c r="X221" s="177"/>
      <c r="Y221" s="177"/>
      <c r="Z221" s="177"/>
      <c r="AA221" s="182"/>
      <c r="AT221" s="183" t="s">
        <v>167</v>
      </c>
      <c r="AU221" s="183" t="s">
        <v>104</v>
      </c>
      <c r="AV221" s="11" t="s">
        <v>104</v>
      </c>
      <c r="AW221" s="11" t="s">
        <v>37</v>
      </c>
      <c r="AX221" s="11" t="s">
        <v>80</v>
      </c>
      <c r="AY221" s="183" t="s">
        <v>155</v>
      </c>
    </row>
    <row r="222" spans="2:65" s="11" customFormat="1" ht="14.4" customHeight="1">
      <c r="B222" s="176"/>
      <c r="C222" s="177"/>
      <c r="D222" s="177"/>
      <c r="E222" s="178" t="s">
        <v>5</v>
      </c>
      <c r="F222" s="273" t="s">
        <v>325</v>
      </c>
      <c r="G222" s="274"/>
      <c r="H222" s="274"/>
      <c r="I222" s="274"/>
      <c r="J222" s="177"/>
      <c r="K222" s="179">
        <v>26.222999999999999</v>
      </c>
      <c r="L222" s="177"/>
      <c r="M222" s="177"/>
      <c r="N222" s="177"/>
      <c r="O222" s="177"/>
      <c r="P222" s="177"/>
      <c r="Q222" s="177"/>
      <c r="R222" s="180"/>
      <c r="T222" s="181"/>
      <c r="U222" s="177"/>
      <c r="V222" s="177"/>
      <c r="W222" s="177"/>
      <c r="X222" s="177"/>
      <c r="Y222" s="177"/>
      <c r="Z222" s="177"/>
      <c r="AA222" s="182"/>
      <c r="AT222" s="183" t="s">
        <v>167</v>
      </c>
      <c r="AU222" s="183" t="s">
        <v>104</v>
      </c>
      <c r="AV222" s="11" t="s">
        <v>104</v>
      </c>
      <c r="AW222" s="11" t="s">
        <v>37</v>
      </c>
      <c r="AX222" s="11" t="s">
        <v>80</v>
      </c>
      <c r="AY222" s="183" t="s">
        <v>155</v>
      </c>
    </row>
    <row r="223" spans="2:65" s="12" customFormat="1" ht="14.4" customHeight="1">
      <c r="B223" s="184"/>
      <c r="C223" s="185"/>
      <c r="D223" s="185"/>
      <c r="E223" s="186" t="s">
        <v>5</v>
      </c>
      <c r="F223" s="279" t="s">
        <v>185</v>
      </c>
      <c r="G223" s="280"/>
      <c r="H223" s="280"/>
      <c r="I223" s="280"/>
      <c r="J223" s="185"/>
      <c r="K223" s="187">
        <v>79.540000000000006</v>
      </c>
      <c r="L223" s="185"/>
      <c r="M223" s="185"/>
      <c r="N223" s="185"/>
      <c r="O223" s="185"/>
      <c r="P223" s="185"/>
      <c r="Q223" s="185"/>
      <c r="R223" s="188"/>
      <c r="T223" s="189"/>
      <c r="U223" s="185"/>
      <c r="V223" s="185"/>
      <c r="W223" s="185"/>
      <c r="X223" s="185"/>
      <c r="Y223" s="185"/>
      <c r="Z223" s="185"/>
      <c r="AA223" s="190"/>
      <c r="AT223" s="191" t="s">
        <v>167</v>
      </c>
      <c r="AU223" s="191" t="s">
        <v>104</v>
      </c>
      <c r="AV223" s="12" t="s">
        <v>160</v>
      </c>
      <c r="AW223" s="12" t="s">
        <v>37</v>
      </c>
      <c r="AX223" s="12" t="s">
        <v>85</v>
      </c>
      <c r="AY223" s="191" t="s">
        <v>155</v>
      </c>
    </row>
    <row r="224" spans="2:65" s="1" customFormat="1" ht="34.200000000000003" customHeight="1">
      <c r="B224" s="133"/>
      <c r="C224" s="162" t="s">
        <v>307</v>
      </c>
      <c r="D224" s="162" t="s">
        <v>156</v>
      </c>
      <c r="E224" s="163" t="s">
        <v>326</v>
      </c>
      <c r="F224" s="268" t="s">
        <v>327</v>
      </c>
      <c r="G224" s="268"/>
      <c r="H224" s="268"/>
      <c r="I224" s="268"/>
      <c r="J224" s="164" t="s">
        <v>172</v>
      </c>
      <c r="K224" s="165">
        <v>40.936999999999998</v>
      </c>
      <c r="L224" s="269">
        <v>0</v>
      </c>
      <c r="M224" s="269"/>
      <c r="N224" s="270">
        <f>ROUND(L224*K224,2)</f>
        <v>0</v>
      </c>
      <c r="O224" s="270"/>
      <c r="P224" s="270"/>
      <c r="Q224" s="270"/>
      <c r="R224" s="136"/>
      <c r="T224" s="166" t="s">
        <v>5</v>
      </c>
      <c r="U224" s="46" t="s">
        <v>45</v>
      </c>
      <c r="V224" s="38"/>
      <c r="W224" s="167">
        <f>V224*K224</f>
        <v>0</v>
      </c>
      <c r="X224" s="167">
        <v>1.8100000000000002E-2</v>
      </c>
      <c r="Y224" s="167">
        <f>X224*K224</f>
        <v>0.7409597</v>
      </c>
      <c r="Z224" s="167">
        <v>0</v>
      </c>
      <c r="AA224" s="168">
        <f>Z224*K224</f>
        <v>0</v>
      </c>
      <c r="AR224" s="21" t="s">
        <v>242</v>
      </c>
      <c r="AT224" s="21" t="s">
        <v>156</v>
      </c>
      <c r="AU224" s="21" t="s">
        <v>104</v>
      </c>
      <c r="AY224" s="21" t="s">
        <v>155</v>
      </c>
      <c r="BE224" s="107">
        <f>IF(U224="základní",N224,0)</f>
        <v>0</v>
      </c>
      <c r="BF224" s="107">
        <f>IF(U224="snížená",N224,0)</f>
        <v>0</v>
      </c>
      <c r="BG224" s="107">
        <f>IF(U224="zákl. přenesená",N224,0)</f>
        <v>0</v>
      </c>
      <c r="BH224" s="107">
        <f>IF(U224="sníž. přenesená",N224,0)</f>
        <v>0</v>
      </c>
      <c r="BI224" s="107">
        <f>IF(U224="nulová",N224,0)</f>
        <v>0</v>
      </c>
      <c r="BJ224" s="21" t="s">
        <v>85</v>
      </c>
      <c r="BK224" s="107">
        <f>ROUND(L224*K224,2)</f>
        <v>0</v>
      </c>
      <c r="BL224" s="21" t="s">
        <v>242</v>
      </c>
      <c r="BM224" s="21" t="s">
        <v>328</v>
      </c>
    </row>
    <row r="225" spans="2:65" s="11" customFormat="1" ht="14.4" customHeight="1">
      <c r="B225" s="176"/>
      <c r="C225" s="177"/>
      <c r="D225" s="177"/>
      <c r="E225" s="178" t="s">
        <v>5</v>
      </c>
      <c r="F225" s="275" t="s">
        <v>329</v>
      </c>
      <c r="G225" s="276"/>
      <c r="H225" s="276"/>
      <c r="I225" s="276"/>
      <c r="J225" s="177"/>
      <c r="K225" s="179">
        <v>40.936999999999998</v>
      </c>
      <c r="L225" s="177"/>
      <c r="M225" s="177"/>
      <c r="N225" s="177"/>
      <c r="O225" s="177"/>
      <c r="P225" s="177"/>
      <c r="Q225" s="177"/>
      <c r="R225" s="180"/>
      <c r="T225" s="181"/>
      <c r="U225" s="177"/>
      <c r="V225" s="177"/>
      <c r="W225" s="177"/>
      <c r="X225" s="177"/>
      <c r="Y225" s="177"/>
      <c r="Z225" s="177"/>
      <c r="AA225" s="182"/>
      <c r="AT225" s="183" t="s">
        <v>167</v>
      </c>
      <c r="AU225" s="183" t="s">
        <v>104</v>
      </c>
      <c r="AV225" s="11" t="s">
        <v>104</v>
      </c>
      <c r="AW225" s="11" t="s">
        <v>37</v>
      </c>
      <c r="AX225" s="11" t="s">
        <v>85</v>
      </c>
      <c r="AY225" s="183" t="s">
        <v>155</v>
      </c>
    </row>
    <row r="226" spans="2:65" s="1" customFormat="1" ht="22.8" customHeight="1">
      <c r="B226" s="133"/>
      <c r="C226" s="162" t="s">
        <v>330</v>
      </c>
      <c r="D226" s="162" t="s">
        <v>156</v>
      </c>
      <c r="E226" s="163" t="s">
        <v>331</v>
      </c>
      <c r="F226" s="268" t="s">
        <v>332</v>
      </c>
      <c r="G226" s="268"/>
      <c r="H226" s="268"/>
      <c r="I226" s="268"/>
      <c r="J226" s="164" t="s">
        <v>172</v>
      </c>
      <c r="K226" s="165">
        <v>40.936999999999998</v>
      </c>
      <c r="L226" s="269">
        <v>0</v>
      </c>
      <c r="M226" s="269"/>
      <c r="N226" s="270">
        <f>ROUND(L226*K226,2)</f>
        <v>0</v>
      </c>
      <c r="O226" s="270"/>
      <c r="P226" s="270"/>
      <c r="Q226" s="270"/>
      <c r="R226" s="136"/>
      <c r="T226" s="166" t="s">
        <v>5</v>
      </c>
      <c r="U226" s="46" t="s">
        <v>45</v>
      </c>
      <c r="V226" s="38"/>
      <c r="W226" s="167">
        <f>V226*K226</f>
        <v>0</v>
      </c>
      <c r="X226" s="167">
        <v>1E-4</v>
      </c>
      <c r="Y226" s="167">
        <f>X226*K226</f>
        <v>4.0936999999999996E-3</v>
      </c>
      <c r="Z226" s="167">
        <v>0</v>
      </c>
      <c r="AA226" s="168">
        <f>Z226*K226</f>
        <v>0</v>
      </c>
      <c r="AR226" s="21" t="s">
        <v>242</v>
      </c>
      <c r="AT226" s="21" t="s">
        <v>156</v>
      </c>
      <c r="AU226" s="21" t="s">
        <v>104</v>
      </c>
      <c r="AY226" s="21" t="s">
        <v>155</v>
      </c>
      <c r="BE226" s="107">
        <f>IF(U226="základní",N226,0)</f>
        <v>0</v>
      </c>
      <c r="BF226" s="107">
        <f>IF(U226="snížená",N226,0)</f>
        <v>0</v>
      </c>
      <c r="BG226" s="107">
        <f>IF(U226="zákl. přenesená",N226,0)</f>
        <v>0</v>
      </c>
      <c r="BH226" s="107">
        <f>IF(U226="sníž. přenesená",N226,0)</f>
        <v>0</v>
      </c>
      <c r="BI226" s="107">
        <f>IF(U226="nulová",N226,0)</f>
        <v>0</v>
      </c>
      <c r="BJ226" s="21" t="s">
        <v>85</v>
      </c>
      <c r="BK226" s="107">
        <f>ROUND(L226*K226,2)</f>
        <v>0</v>
      </c>
      <c r="BL226" s="21" t="s">
        <v>242</v>
      </c>
      <c r="BM226" s="21" t="s">
        <v>333</v>
      </c>
    </row>
    <row r="227" spans="2:65" s="1" customFormat="1" ht="14.4" customHeight="1">
      <c r="B227" s="133"/>
      <c r="C227" s="162" t="s">
        <v>334</v>
      </c>
      <c r="D227" s="162" t="s">
        <v>156</v>
      </c>
      <c r="E227" s="163" t="s">
        <v>335</v>
      </c>
      <c r="F227" s="268" t="s">
        <v>336</v>
      </c>
      <c r="G227" s="268"/>
      <c r="H227" s="268"/>
      <c r="I227" s="268"/>
      <c r="J227" s="164" t="s">
        <v>337</v>
      </c>
      <c r="K227" s="165">
        <v>29.22</v>
      </c>
      <c r="L227" s="269">
        <v>0</v>
      </c>
      <c r="M227" s="269"/>
      <c r="N227" s="270">
        <f>ROUND(L227*K227,2)</f>
        <v>0</v>
      </c>
      <c r="O227" s="270"/>
      <c r="P227" s="270"/>
      <c r="Q227" s="270"/>
      <c r="R227" s="136"/>
      <c r="T227" s="166" t="s">
        <v>5</v>
      </c>
      <c r="U227" s="46" t="s">
        <v>45</v>
      </c>
      <c r="V227" s="38"/>
      <c r="W227" s="167">
        <f>V227*K227</f>
        <v>0</v>
      </c>
      <c r="X227" s="167">
        <v>0</v>
      </c>
      <c r="Y227" s="167">
        <f>X227*K227</f>
        <v>0</v>
      </c>
      <c r="Z227" s="167">
        <v>0</v>
      </c>
      <c r="AA227" s="168">
        <f>Z227*K227</f>
        <v>0</v>
      </c>
      <c r="AR227" s="21" t="s">
        <v>242</v>
      </c>
      <c r="AT227" s="21" t="s">
        <v>156</v>
      </c>
      <c r="AU227" s="21" t="s">
        <v>104</v>
      </c>
      <c r="AY227" s="21" t="s">
        <v>155</v>
      </c>
      <c r="BE227" s="107">
        <f>IF(U227="základní",N227,0)</f>
        <v>0</v>
      </c>
      <c r="BF227" s="107">
        <f>IF(U227="snížená",N227,0)</f>
        <v>0</v>
      </c>
      <c r="BG227" s="107">
        <f>IF(U227="zákl. přenesená",N227,0)</f>
        <v>0</v>
      </c>
      <c r="BH227" s="107">
        <f>IF(U227="sníž. přenesená",N227,0)</f>
        <v>0</v>
      </c>
      <c r="BI227" s="107">
        <f>IF(U227="nulová",N227,0)</f>
        <v>0</v>
      </c>
      <c r="BJ227" s="21" t="s">
        <v>85</v>
      </c>
      <c r="BK227" s="107">
        <f>ROUND(L227*K227,2)</f>
        <v>0</v>
      </c>
      <c r="BL227" s="21" t="s">
        <v>242</v>
      </c>
      <c r="BM227" s="21" t="s">
        <v>338</v>
      </c>
    </row>
    <row r="228" spans="2:65" s="11" customFormat="1" ht="14.4" customHeight="1">
      <c r="B228" s="176"/>
      <c r="C228" s="177"/>
      <c r="D228" s="177"/>
      <c r="E228" s="178" t="s">
        <v>5</v>
      </c>
      <c r="F228" s="275" t="s">
        <v>339</v>
      </c>
      <c r="G228" s="276"/>
      <c r="H228" s="276"/>
      <c r="I228" s="276"/>
      <c r="J228" s="177"/>
      <c r="K228" s="179">
        <v>29.22</v>
      </c>
      <c r="L228" s="177"/>
      <c r="M228" s="177"/>
      <c r="N228" s="177"/>
      <c r="O228" s="177"/>
      <c r="P228" s="177"/>
      <c r="Q228" s="177"/>
      <c r="R228" s="180"/>
      <c r="T228" s="181"/>
      <c r="U228" s="177"/>
      <c r="V228" s="177"/>
      <c r="W228" s="177"/>
      <c r="X228" s="177"/>
      <c r="Y228" s="177"/>
      <c r="Z228" s="177"/>
      <c r="AA228" s="182"/>
      <c r="AT228" s="183" t="s">
        <v>167</v>
      </c>
      <c r="AU228" s="183" t="s">
        <v>104</v>
      </c>
      <c r="AV228" s="11" t="s">
        <v>104</v>
      </c>
      <c r="AW228" s="11" t="s">
        <v>37</v>
      </c>
      <c r="AX228" s="11" t="s">
        <v>85</v>
      </c>
      <c r="AY228" s="183" t="s">
        <v>155</v>
      </c>
    </row>
    <row r="229" spans="2:65" s="1" customFormat="1" ht="22.8" customHeight="1">
      <c r="B229" s="133"/>
      <c r="C229" s="162" t="s">
        <v>340</v>
      </c>
      <c r="D229" s="162" t="s">
        <v>156</v>
      </c>
      <c r="E229" s="163" t="s">
        <v>341</v>
      </c>
      <c r="F229" s="268" t="s">
        <v>342</v>
      </c>
      <c r="G229" s="268"/>
      <c r="H229" s="268"/>
      <c r="I229" s="268"/>
      <c r="J229" s="164" t="s">
        <v>172</v>
      </c>
      <c r="K229" s="165">
        <v>12.35</v>
      </c>
      <c r="L229" s="269">
        <v>0</v>
      </c>
      <c r="M229" s="269"/>
      <c r="N229" s="270">
        <f>ROUND(L229*K229,2)</f>
        <v>0</v>
      </c>
      <c r="O229" s="270"/>
      <c r="P229" s="270"/>
      <c r="Q229" s="270"/>
      <c r="R229" s="136"/>
      <c r="T229" s="166" t="s">
        <v>5</v>
      </c>
      <c r="U229" s="46" t="s">
        <v>45</v>
      </c>
      <c r="V229" s="38"/>
      <c r="W229" s="167">
        <f>V229*K229</f>
        <v>0</v>
      </c>
      <c r="X229" s="167">
        <v>0</v>
      </c>
      <c r="Y229" s="167">
        <f>X229*K229</f>
        <v>0</v>
      </c>
      <c r="Z229" s="167">
        <v>1.065E-2</v>
      </c>
      <c r="AA229" s="168">
        <f>Z229*K229</f>
        <v>0.13152749999999999</v>
      </c>
      <c r="AR229" s="21" t="s">
        <v>160</v>
      </c>
      <c r="AT229" s="21" t="s">
        <v>156</v>
      </c>
      <c r="AU229" s="21" t="s">
        <v>104</v>
      </c>
      <c r="AY229" s="21" t="s">
        <v>155</v>
      </c>
      <c r="BE229" s="107">
        <f>IF(U229="základní",N229,0)</f>
        <v>0</v>
      </c>
      <c r="BF229" s="107">
        <f>IF(U229="snížená",N229,0)</f>
        <v>0</v>
      </c>
      <c r="BG229" s="107">
        <f>IF(U229="zákl. přenesená",N229,0)</f>
        <v>0</v>
      </c>
      <c r="BH229" s="107">
        <f>IF(U229="sníž. přenesená",N229,0)</f>
        <v>0</v>
      </c>
      <c r="BI229" s="107">
        <f>IF(U229="nulová",N229,0)</f>
        <v>0</v>
      </c>
      <c r="BJ229" s="21" t="s">
        <v>85</v>
      </c>
      <c r="BK229" s="107">
        <f>ROUND(L229*K229,2)</f>
        <v>0</v>
      </c>
      <c r="BL229" s="21" t="s">
        <v>160</v>
      </c>
      <c r="BM229" s="21" t="s">
        <v>343</v>
      </c>
    </row>
    <row r="230" spans="2:65" s="10" customFormat="1" ht="14.4" customHeight="1">
      <c r="B230" s="169"/>
      <c r="C230" s="170"/>
      <c r="D230" s="170"/>
      <c r="E230" s="171" t="s">
        <v>5</v>
      </c>
      <c r="F230" s="271" t="s">
        <v>344</v>
      </c>
      <c r="G230" s="272"/>
      <c r="H230" s="272"/>
      <c r="I230" s="272"/>
      <c r="J230" s="170"/>
      <c r="K230" s="171" t="s">
        <v>5</v>
      </c>
      <c r="L230" s="170"/>
      <c r="M230" s="170"/>
      <c r="N230" s="170"/>
      <c r="O230" s="170"/>
      <c r="P230" s="170"/>
      <c r="Q230" s="170"/>
      <c r="R230" s="172"/>
      <c r="T230" s="173"/>
      <c r="U230" s="170"/>
      <c r="V230" s="170"/>
      <c r="W230" s="170"/>
      <c r="X230" s="170"/>
      <c r="Y230" s="170"/>
      <c r="Z230" s="170"/>
      <c r="AA230" s="174"/>
      <c r="AT230" s="175" t="s">
        <v>167</v>
      </c>
      <c r="AU230" s="175" t="s">
        <v>104</v>
      </c>
      <c r="AV230" s="10" t="s">
        <v>85</v>
      </c>
      <c r="AW230" s="10" t="s">
        <v>37</v>
      </c>
      <c r="AX230" s="10" t="s">
        <v>80</v>
      </c>
      <c r="AY230" s="175" t="s">
        <v>155</v>
      </c>
    </row>
    <row r="231" spans="2:65" s="11" customFormat="1" ht="14.4" customHeight="1">
      <c r="B231" s="176"/>
      <c r="C231" s="177"/>
      <c r="D231" s="177"/>
      <c r="E231" s="178" t="s">
        <v>5</v>
      </c>
      <c r="F231" s="273" t="s">
        <v>345</v>
      </c>
      <c r="G231" s="274"/>
      <c r="H231" s="274"/>
      <c r="I231" s="274"/>
      <c r="J231" s="177"/>
      <c r="K231" s="179">
        <v>12.35</v>
      </c>
      <c r="L231" s="177"/>
      <c r="M231" s="177"/>
      <c r="N231" s="177"/>
      <c r="O231" s="177"/>
      <c r="P231" s="177"/>
      <c r="Q231" s="177"/>
      <c r="R231" s="180"/>
      <c r="T231" s="181"/>
      <c r="U231" s="177"/>
      <c r="V231" s="177"/>
      <c r="W231" s="177"/>
      <c r="X231" s="177"/>
      <c r="Y231" s="177"/>
      <c r="Z231" s="177"/>
      <c r="AA231" s="182"/>
      <c r="AT231" s="183" t="s">
        <v>167</v>
      </c>
      <c r="AU231" s="183" t="s">
        <v>104</v>
      </c>
      <c r="AV231" s="11" t="s">
        <v>104</v>
      </c>
      <c r="AW231" s="11" t="s">
        <v>37</v>
      </c>
      <c r="AX231" s="11" t="s">
        <v>85</v>
      </c>
      <c r="AY231" s="183" t="s">
        <v>155</v>
      </c>
    </row>
    <row r="232" spans="2:65" s="1" customFormat="1" ht="34.200000000000003" customHeight="1">
      <c r="B232" s="133"/>
      <c r="C232" s="162" t="s">
        <v>346</v>
      </c>
      <c r="D232" s="162" t="s">
        <v>156</v>
      </c>
      <c r="E232" s="163" t="s">
        <v>347</v>
      </c>
      <c r="F232" s="268" t="s">
        <v>348</v>
      </c>
      <c r="G232" s="268"/>
      <c r="H232" s="268"/>
      <c r="I232" s="268"/>
      <c r="J232" s="164" t="s">
        <v>172</v>
      </c>
      <c r="K232" s="165">
        <v>12.35</v>
      </c>
      <c r="L232" s="269">
        <v>0</v>
      </c>
      <c r="M232" s="269"/>
      <c r="N232" s="270">
        <f>ROUND(L232*K232,2)</f>
        <v>0</v>
      </c>
      <c r="O232" s="270"/>
      <c r="P232" s="270"/>
      <c r="Q232" s="270"/>
      <c r="R232" s="136"/>
      <c r="T232" s="166" t="s">
        <v>5</v>
      </c>
      <c r="U232" s="46" t="s">
        <v>45</v>
      </c>
      <c r="V232" s="38"/>
      <c r="W232" s="167">
        <f>V232*K232</f>
        <v>0</v>
      </c>
      <c r="X232" s="167">
        <v>1.17E-3</v>
      </c>
      <c r="Y232" s="167">
        <f>X232*K232</f>
        <v>1.4449500000000001E-2</v>
      </c>
      <c r="Z232" s="167">
        <v>0</v>
      </c>
      <c r="AA232" s="168">
        <f>Z232*K232</f>
        <v>0</v>
      </c>
      <c r="AR232" s="21" t="s">
        <v>242</v>
      </c>
      <c r="AT232" s="21" t="s">
        <v>156</v>
      </c>
      <c r="AU232" s="21" t="s">
        <v>104</v>
      </c>
      <c r="AY232" s="21" t="s">
        <v>155</v>
      </c>
      <c r="BE232" s="107">
        <f>IF(U232="základní",N232,0)</f>
        <v>0</v>
      </c>
      <c r="BF232" s="107">
        <f>IF(U232="snížená",N232,0)</f>
        <v>0</v>
      </c>
      <c r="BG232" s="107">
        <f>IF(U232="zákl. přenesená",N232,0)</f>
        <v>0</v>
      </c>
      <c r="BH232" s="107">
        <f>IF(U232="sníž. přenesená",N232,0)</f>
        <v>0</v>
      </c>
      <c r="BI232" s="107">
        <f>IF(U232="nulová",N232,0)</f>
        <v>0</v>
      </c>
      <c r="BJ232" s="21" t="s">
        <v>85</v>
      </c>
      <c r="BK232" s="107">
        <f>ROUND(L232*K232,2)</f>
        <v>0</v>
      </c>
      <c r="BL232" s="21" t="s">
        <v>242</v>
      </c>
      <c r="BM232" s="21" t="s">
        <v>349</v>
      </c>
    </row>
    <row r="233" spans="2:65" s="1" customFormat="1" ht="34.200000000000003" customHeight="1">
      <c r="B233" s="133"/>
      <c r="C233" s="192" t="s">
        <v>350</v>
      </c>
      <c r="D233" s="192" t="s">
        <v>304</v>
      </c>
      <c r="E233" s="193" t="s">
        <v>351</v>
      </c>
      <c r="F233" s="281" t="s">
        <v>352</v>
      </c>
      <c r="G233" s="281"/>
      <c r="H233" s="281"/>
      <c r="I233" s="281"/>
      <c r="J233" s="194" t="s">
        <v>172</v>
      </c>
      <c r="K233" s="195">
        <v>12.968</v>
      </c>
      <c r="L233" s="282">
        <v>0</v>
      </c>
      <c r="M233" s="282"/>
      <c r="N233" s="283">
        <f>ROUND(L233*K233,2)</f>
        <v>0</v>
      </c>
      <c r="O233" s="270"/>
      <c r="P233" s="270"/>
      <c r="Q233" s="270"/>
      <c r="R233" s="136"/>
      <c r="T233" s="166" t="s">
        <v>5</v>
      </c>
      <c r="U233" s="46" t="s">
        <v>45</v>
      </c>
      <c r="V233" s="38"/>
      <c r="W233" s="167">
        <f>V233*K233</f>
        <v>0</v>
      </c>
      <c r="X233" s="167">
        <v>1.67E-3</v>
      </c>
      <c r="Y233" s="167">
        <f>X233*K233</f>
        <v>2.1656560000000002E-2</v>
      </c>
      <c r="Z233" s="167">
        <v>0</v>
      </c>
      <c r="AA233" s="168">
        <f>Z233*K233</f>
        <v>0</v>
      </c>
      <c r="AR233" s="21" t="s">
        <v>307</v>
      </c>
      <c r="AT233" s="21" t="s">
        <v>304</v>
      </c>
      <c r="AU233" s="21" t="s">
        <v>104</v>
      </c>
      <c r="AY233" s="21" t="s">
        <v>155</v>
      </c>
      <c r="BE233" s="107">
        <f>IF(U233="základní",N233,0)</f>
        <v>0</v>
      </c>
      <c r="BF233" s="107">
        <f>IF(U233="snížená",N233,0)</f>
        <v>0</v>
      </c>
      <c r="BG233" s="107">
        <f>IF(U233="zákl. přenesená",N233,0)</f>
        <v>0</v>
      </c>
      <c r="BH233" s="107">
        <f>IF(U233="sníž. přenesená",N233,0)</f>
        <v>0</v>
      </c>
      <c r="BI233" s="107">
        <f>IF(U233="nulová",N233,0)</f>
        <v>0</v>
      </c>
      <c r="BJ233" s="21" t="s">
        <v>85</v>
      </c>
      <c r="BK233" s="107">
        <f>ROUND(L233*K233,2)</f>
        <v>0</v>
      </c>
      <c r="BL233" s="21" t="s">
        <v>242</v>
      </c>
      <c r="BM233" s="21" t="s">
        <v>353</v>
      </c>
    </row>
    <row r="234" spans="2:65" s="1" customFormat="1" ht="34.200000000000003" customHeight="1">
      <c r="B234" s="133"/>
      <c r="C234" s="162" t="s">
        <v>354</v>
      </c>
      <c r="D234" s="162" t="s">
        <v>156</v>
      </c>
      <c r="E234" s="163" t="s">
        <v>355</v>
      </c>
      <c r="F234" s="268" t="s">
        <v>356</v>
      </c>
      <c r="G234" s="268"/>
      <c r="H234" s="268"/>
      <c r="I234" s="268"/>
      <c r="J234" s="164" t="s">
        <v>205</v>
      </c>
      <c r="K234" s="165">
        <v>3.0019999999999998</v>
      </c>
      <c r="L234" s="269">
        <v>0</v>
      </c>
      <c r="M234" s="269"/>
      <c r="N234" s="270">
        <f>ROUND(L234*K234,2)</f>
        <v>0</v>
      </c>
      <c r="O234" s="270"/>
      <c r="P234" s="270"/>
      <c r="Q234" s="270"/>
      <c r="R234" s="136"/>
      <c r="T234" s="166" t="s">
        <v>5</v>
      </c>
      <c r="U234" s="46" t="s">
        <v>45</v>
      </c>
      <c r="V234" s="38"/>
      <c r="W234" s="167">
        <f>V234*K234</f>
        <v>0</v>
      </c>
      <c r="X234" s="167">
        <v>0</v>
      </c>
      <c r="Y234" s="167">
        <f>X234*K234</f>
        <v>0</v>
      </c>
      <c r="Z234" s="167">
        <v>0</v>
      </c>
      <c r="AA234" s="168">
        <f>Z234*K234</f>
        <v>0</v>
      </c>
      <c r="AR234" s="21" t="s">
        <v>242</v>
      </c>
      <c r="AT234" s="21" t="s">
        <v>156</v>
      </c>
      <c r="AU234" s="21" t="s">
        <v>104</v>
      </c>
      <c r="AY234" s="21" t="s">
        <v>155</v>
      </c>
      <c r="BE234" s="107">
        <f>IF(U234="základní",N234,0)</f>
        <v>0</v>
      </c>
      <c r="BF234" s="107">
        <f>IF(U234="snížená",N234,0)</f>
        <v>0</v>
      </c>
      <c r="BG234" s="107">
        <f>IF(U234="zákl. přenesená",N234,0)</f>
        <v>0</v>
      </c>
      <c r="BH234" s="107">
        <f>IF(U234="sníž. přenesená",N234,0)</f>
        <v>0</v>
      </c>
      <c r="BI234" s="107">
        <f>IF(U234="nulová",N234,0)</f>
        <v>0</v>
      </c>
      <c r="BJ234" s="21" t="s">
        <v>85</v>
      </c>
      <c r="BK234" s="107">
        <f>ROUND(L234*K234,2)</f>
        <v>0</v>
      </c>
      <c r="BL234" s="21" t="s">
        <v>242</v>
      </c>
      <c r="BM234" s="21" t="s">
        <v>357</v>
      </c>
    </row>
    <row r="235" spans="2:65" s="9" customFormat="1" ht="29.85" customHeight="1">
      <c r="B235" s="151"/>
      <c r="C235" s="152"/>
      <c r="D235" s="161" t="s">
        <v>121</v>
      </c>
      <c r="E235" s="161"/>
      <c r="F235" s="161"/>
      <c r="G235" s="161"/>
      <c r="H235" s="161"/>
      <c r="I235" s="161"/>
      <c r="J235" s="161"/>
      <c r="K235" s="161"/>
      <c r="L235" s="161"/>
      <c r="M235" s="161"/>
      <c r="N235" s="290">
        <f>BK235</f>
        <v>0</v>
      </c>
      <c r="O235" s="291"/>
      <c r="P235" s="291"/>
      <c r="Q235" s="291"/>
      <c r="R235" s="154"/>
      <c r="T235" s="155"/>
      <c r="U235" s="152"/>
      <c r="V235" s="152"/>
      <c r="W235" s="156">
        <f>SUM(W236:W238)</f>
        <v>0</v>
      </c>
      <c r="X235" s="152"/>
      <c r="Y235" s="156">
        <f>SUM(Y236:Y238)</f>
        <v>0</v>
      </c>
      <c r="Z235" s="152"/>
      <c r="AA235" s="157">
        <f>SUM(AA236:AA238)</f>
        <v>0.11756286000000001</v>
      </c>
      <c r="AR235" s="158" t="s">
        <v>104</v>
      </c>
      <c r="AT235" s="159" t="s">
        <v>79</v>
      </c>
      <c r="AU235" s="159" t="s">
        <v>85</v>
      </c>
      <c r="AY235" s="158" t="s">
        <v>155</v>
      </c>
      <c r="BK235" s="160">
        <f>SUM(BK236:BK238)</f>
        <v>0</v>
      </c>
    </row>
    <row r="236" spans="2:65" s="1" customFormat="1" ht="22.8" customHeight="1">
      <c r="B236" s="133"/>
      <c r="C236" s="162" t="s">
        <v>358</v>
      </c>
      <c r="D236" s="162" t="s">
        <v>156</v>
      </c>
      <c r="E236" s="163" t="s">
        <v>359</v>
      </c>
      <c r="F236" s="268" t="s">
        <v>360</v>
      </c>
      <c r="G236" s="268"/>
      <c r="H236" s="268"/>
      <c r="I236" s="268"/>
      <c r="J236" s="164" t="s">
        <v>253</v>
      </c>
      <c r="K236" s="165">
        <v>1</v>
      </c>
      <c r="L236" s="269">
        <v>0</v>
      </c>
      <c r="M236" s="269"/>
      <c r="N236" s="270">
        <f>ROUND(L236*K236,2)</f>
        <v>0</v>
      </c>
      <c r="O236" s="270"/>
      <c r="P236" s="270"/>
      <c r="Q236" s="270"/>
      <c r="R236" s="136"/>
      <c r="T236" s="166" t="s">
        <v>5</v>
      </c>
      <c r="U236" s="46" t="s">
        <v>45</v>
      </c>
      <c r="V236" s="38"/>
      <c r="W236" s="167">
        <f>V236*K236</f>
        <v>0</v>
      </c>
      <c r="X236" s="167">
        <v>0</v>
      </c>
      <c r="Y236" s="167">
        <f>X236*K236</f>
        <v>0</v>
      </c>
      <c r="Z236" s="167">
        <v>0</v>
      </c>
      <c r="AA236" s="168">
        <f>Z236*K236</f>
        <v>0</v>
      </c>
      <c r="AR236" s="21" t="s">
        <v>242</v>
      </c>
      <c r="AT236" s="21" t="s">
        <v>156</v>
      </c>
      <c r="AU236" s="21" t="s">
        <v>104</v>
      </c>
      <c r="AY236" s="21" t="s">
        <v>155</v>
      </c>
      <c r="BE236" s="107">
        <f>IF(U236="základní",N236,0)</f>
        <v>0</v>
      </c>
      <c r="BF236" s="107">
        <f>IF(U236="snížená",N236,0)</f>
        <v>0</v>
      </c>
      <c r="BG236" s="107">
        <f>IF(U236="zákl. přenesená",N236,0)</f>
        <v>0</v>
      </c>
      <c r="BH236" s="107">
        <f>IF(U236="sníž. přenesená",N236,0)</f>
        <v>0</v>
      </c>
      <c r="BI236" s="107">
        <f>IF(U236="nulová",N236,0)</f>
        <v>0</v>
      </c>
      <c r="BJ236" s="21" t="s">
        <v>85</v>
      </c>
      <c r="BK236" s="107">
        <f>ROUND(L236*K236,2)</f>
        <v>0</v>
      </c>
      <c r="BL236" s="21" t="s">
        <v>242</v>
      </c>
      <c r="BM236" s="21" t="s">
        <v>361</v>
      </c>
    </row>
    <row r="237" spans="2:65" s="1" customFormat="1" ht="22.8" customHeight="1">
      <c r="B237" s="133"/>
      <c r="C237" s="162" t="s">
        <v>362</v>
      </c>
      <c r="D237" s="162" t="s">
        <v>156</v>
      </c>
      <c r="E237" s="163" t="s">
        <v>363</v>
      </c>
      <c r="F237" s="268" t="s">
        <v>364</v>
      </c>
      <c r="G237" s="268"/>
      <c r="H237" s="268"/>
      <c r="I237" s="268"/>
      <c r="J237" s="164" t="s">
        <v>172</v>
      </c>
      <c r="K237" s="165">
        <v>10.707000000000001</v>
      </c>
      <c r="L237" s="269">
        <v>0</v>
      </c>
      <c r="M237" s="269"/>
      <c r="N237" s="270">
        <f>ROUND(L237*K237,2)</f>
        <v>0</v>
      </c>
      <c r="O237" s="270"/>
      <c r="P237" s="270"/>
      <c r="Q237" s="270"/>
      <c r="R237" s="136"/>
      <c r="T237" s="166" t="s">
        <v>5</v>
      </c>
      <c r="U237" s="46" t="s">
        <v>45</v>
      </c>
      <c r="V237" s="38"/>
      <c r="W237" s="167">
        <f>V237*K237</f>
        <v>0</v>
      </c>
      <c r="X237" s="167">
        <v>0</v>
      </c>
      <c r="Y237" s="167">
        <f>X237*K237</f>
        <v>0</v>
      </c>
      <c r="Z237" s="167">
        <v>1.098E-2</v>
      </c>
      <c r="AA237" s="168">
        <f>Z237*K237</f>
        <v>0.11756286000000001</v>
      </c>
      <c r="AR237" s="21" t="s">
        <v>242</v>
      </c>
      <c r="AT237" s="21" t="s">
        <v>156</v>
      </c>
      <c r="AU237" s="21" t="s">
        <v>104</v>
      </c>
      <c r="AY237" s="21" t="s">
        <v>155</v>
      </c>
      <c r="BE237" s="107">
        <f>IF(U237="základní",N237,0)</f>
        <v>0</v>
      </c>
      <c r="BF237" s="107">
        <f>IF(U237="snížená",N237,0)</f>
        <v>0</v>
      </c>
      <c r="BG237" s="107">
        <f>IF(U237="zákl. přenesená",N237,0)</f>
        <v>0</v>
      </c>
      <c r="BH237" s="107">
        <f>IF(U237="sníž. přenesená",N237,0)</f>
        <v>0</v>
      </c>
      <c r="BI237" s="107">
        <f>IF(U237="nulová",N237,0)</f>
        <v>0</v>
      </c>
      <c r="BJ237" s="21" t="s">
        <v>85</v>
      </c>
      <c r="BK237" s="107">
        <f>ROUND(L237*K237,2)</f>
        <v>0</v>
      </c>
      <c r="BL237" s="21" t="s">
        <v>242</v>
      </c>
      <c r="BM237" s="21" t="s">
        <v>365</v>
      </c>
    </row>
    <row r="238" spans="2:65" s="11" customFormat="1" ht="14.4" customHeight="1">
      <c r="B238" s="176"/>
      <c r="C238" s="177"/>
      <c r="D238" s="177"/>
      <c r="E238" s="178" t="s">
        <v>5</v>
      </c>
      <c r="F238" s="275" t="s">
        <v>366</v>
      </c>
      <c r="G238" s="276"/>
      <c r="H238" s="276"/>
      <c r="I238" s="276"/>
      <c r="J238" s="177"/>
      <c r="K238" s="179">
        <v>10.707000000000001</v>
      </c>
      <c r="L238" s="177"/>
      <c r="M238" s="177"/>
      <c r="N238" s="177"/>
      <c r="O238" s="177"/>
      <c r="P238" s="177"/>
      <c r="Q238" s="177"/>
      <c r="R238" s="180"/>
      <c r="T238" s="181"/>
      <c r="U238" s="177"/>
      <c r="V238" s="177"/>
      <c r="W238" s="177"/>
      <c r="X238" s="177"/>
      <c r="Y238" s="177"/>
      <c r="Z238" s="177"/>
      <c r="AA238" s="182"/>
      <c r="AT238" s="183" t="s">
        <v>167</v>
      </c>
      <c r="AU238" s="183" t="s">
        <v>104</v>
      </c>
      <c r="AV238" s="11" t="s">
        <v>104</v>
      </c>
      <c r="AW238" s="11" t="s">
        <v>37</v>
      </c>
      <c r="AX238" s="11" t="s">
        <v>85</v>
      </c>
      <c r="AY238" s="183" t="s">
        <v>155</v>
      </c>
    </row>
    <row r="239" spans="2:65" s="9" customFormat="1" ht="29.85" customHeight="1">
      <c r="B239" s="151"/>
      <c r="C239" s="152"/>
      <c r="D239" s="161" t="s">
        <v>122</v>
      </c>
      <c r="E239" s="161"/>
      <c r="F239" s="161"/>
      <c r="G239" s="161"/>
      <c r="H239" s="161"/>
      <c r="I239" s="161"/>
      <c r="J239" s="161"/>
      <c r="K239" s="161"/>
      <c r="L239" s="161"/>
      <c r="M239" s="161"/>
      <c r="N239" s="288">
        <f>BK239</f>
        <v>0</v>
      </c>
      <c r="O239" s="289"/>
      <c r="P239" s="289"/>
      <c r="Q239" s="289"/>
      <c r="R239" s="154"/>
      <c r="T239" s="155"/>
      <c r="U239" s="152"/>
      <c r="V239" s="152"/>
      <c r="W239" s="156">
        <f>SUM(W240:W251)</f>
        <v>0</v>
      </c>
      <c r="X239" s="152"/>
      <c r="Y239" s="156">
        <f>SUM(Y240:Y251)</f>
        <v>0.43654999999999999</v>
      </c>
      <c r="Z239" s="152"/>
      <c r="AA239" s="157">
        <f>SUM(AA240:AA251)</f>
        <v>0</v>
      </c>
      <c r="AR239" s="158" t="s">
        <v>104</v>
      </c>
      <c r="AT239" s="159" t="s">
        <v>79</v>
      </c>
      <c r="AU239" s="159" t="s">
        <v>85</v>
      </c>
      <c r="AY239" s="158" t="s">
        <v>155</v>
      </c>
      <c r="BK239" s="160">
        <f>SUM(BK240:BK251)</f>
        <v>0</v>
      </c>
    </row>
    <row r="240" spans="2:65" s="1" customFormat="1" ht="34.200000000000003" customHeight="1">
      <c r="B240" s="133"/>
      <c r="C240" s="162" t="s">
        <v>367</v>
      </c>
      <c r="D240" s="162" t="s">
        <v>156</v>
      </c>
      <c r="E240" s="163" t="s">
        <v>368</v>
      </c>
      <c r="F240" s="268" t="s">
        <v>369</v>
      </c>
      <c r="G240" s="268"/>
      <c r="H240" s="268"/>
      <c r="I240" s="268"/>
      <c r="J240" s="164" t="s">
        <v>253</v>
      </c>
      <c r="K240" s="165">
        <v>1</v>
      </c>
      <c r="L240" s="269">
        <v>0</v>
      </c>
      <c r="M240" s="269"/>
      <c r="N240" s="270">
        <f t="shared" ref="N240:N251" si="15">ROUND(L240*K240,2)</f>
        <v>0</v>
      </c>
      <c r="O240" s="270"/>
      <c r="P240" s="270"/>
      <c r="Q240" s="270"/>
      <c r="R240" s="136"/>
      <c r="T240" s="166" t="s">
        <v>5</v>
      </c>
      <c r="U240" s="46" t="s">
        <v>45</v>
      </c>
      <c r="V240" s="38"/>
      <c r="W240" s="167">
        <f t="shared" ref="W240:W251" si="16">V240*K240</f>
        <v>0</v>
      </c>
      <c r="X240" s="167">
        <v>0</v>
      </c>
      <c r="Y240" s="167">
        <f t="shared" ref="Y240:Y251" si="17">X240*K240</f>
        <v>0</v>
      </c>
      <c r="Z240" s="167">
        <v>0</v>
      </c>
      <c r="AA240" s="168">
        <f t="shared" ref="AA240:AA251" si="18">Z240*K240</f>
        <v>0</v>
      </c>
      <c r="AR240" s="21" t="s">
        <v>242</v>
      </c>
      <c r="AT240" s="21" t="s">
        <v>156</v>
      </c>
      <c r="AU240" s="21" t="s">
        <v>104</v>
      </c>
      <c r="AY240" s="21" t="s">
        <v>155</v>
      </c>
      <c r="BE240" s="107">
        <f t="shared" ref="BE240:BE251" si="19">IF(U240="základní",N240,0)</f>
        <v>0</v>
      </c>
      <c r="BF240" s="107">
        <f t="shared" ref="BF240:BF251" si="20">IF(U240="snížená",N240,0)</f>
        <v>0</v>
      </c>
      <c r="BG240" s="107">
        <f t="shared" ref="BG240:BG251" si="21">IF(U240="zákl. přenesená",N240,0)</f>
        <v>0</v>
      </c>
      <c r="BH240" s="107">
        <f t="shared" ref="BH240:BH251" si="22">IF(U240="sníž. přenesená",N240,0)</f>
        <v>0</v>
      </c>
      <c r="BI240" s="107">
        <f t="shared" ref="BI240:BI251" si="23">IF(U240="nulová",N240,0)</f>
        <v>0</v>
      </c>
      <c r="BJ240" s="21" t="s">
        <v>85</v>
      </c>
      <c r="BK240" s="107">
        <f t="shared" ref="BK240:BK251" si="24">ROUND(L240*K240,2)</f>
        <v>0</v>
      </c>
      <c r="BL240" s="21" t="s">
        <v>242</v>
      </c>
      <c r="BM240" s="21" t="s">
        <v>370</v>
      </c>
    </row>
    <row r="241" spans="2:65" s="1" customFormat="1" ht="34.200000000000003" customHeight="1">
      <c r="B241" s="133"/>
      <c r="C241" s="162" t="s">
        <v>371</v>
      </c>
      <c r="D241" s="162" t="s">
        <v>156</v>
      </c>
      <c r="E241" s="163" t="s">
        <v>372</v>
      </c>
      <c r="F241" s="268" t="s">
        <v>373</v>
      </c>
      <c r="G241" s="268"/>
      <c r="H241" s="268"/>
      <c r="I241" s="268"/>
      <c r="J241" s="164" t="s">
        <v>253</v>
      </c>
      <c r="K241" s="165">
        <v>1</v>
      </c>
      <c r="L241" s="269">
        <v>0</v>
      </c>
      <c r="M241" s="269"/>
      <c r="N241" s="270">
        <f t="shared" si="15"/>
        <v>0</v>
      </c>
      <c r="O241" s="270"/>
      <c r="P241" s="270"/>
      <c r="Q241" s="270"/>
      <c r="R241" s="136"/>
      <c r="T241" s="166" t="s">
        <v>5</v>
      </c>
      <c r="U241" s="46" t="s">
        <v>45</v>
      </c>
      <c r="V241" s="38"/>
      <c r="W241" s="167">
        <f t="shared" si="16"/>
        <v>0</v>
      </c>
      <c r="X241" s="167">
        <v>0</v>
      </c>
      <c r="Y241" s="167">
        <f t="shared" si="17"/>
        <v>0</v>
      </c>
      <c r="Z241" s="167">
        <v>0</v>
      </c>
      <c r="AA241" s="168">
        <f t="shared" si="18"/>
        <v>0</v>
      </c>
      <c r="AR241" s="21" t="s">
        <v>242</v>
      </c>
      <c r="AT241" s="21" t="s">
        <v>156</v>
      </c>
      <c r="AU241" s="21" t="s">
        <v>104</v>
      </c>
      <c r="AY241" s="21" t="s">
        <v>155</v>
      </c>
      <c r="BE241" s="107">
        <f t="shared" si="19"/>
        <v>0</v>
      </c>
      <c r="BF241" s="107">
        <f t="shared" si="20"/>
        <v>0</v>
      </c>
      <c r="BG241" s="107">
        <f t="shared" si="21"/>
        <v>0</v>
      </c>
      <c r="BH241" s="107">
        <f t="shared" si="22"/>
        <v>0</v>
      </c>
      <c r="BI241" s="107">
        <f t="shared" si="23"/>
        <v>0</v>
      </c>
      <c r="BJ241" s="21" t="s">
        <v>85</v>
      </c>
      <c r="BK241" s="107">
        <f t="shared" si="24"/>
        <v>0</v>
      </c>
      <c r="BL241" s="21" t="s">
        <v>242</v>
      </c>
      <c r="BM241" s="21" t="s">
        <v>374</v>
      </c>
    </row>
    <row r="242" spans="2:65" s="1" customFormat="1" ht="34.200000000000003" customHeight="1">
      <c r="B242" s="133"/>
      <c r="C242" s="162" t="s">
        <v>375</v>
      </c>
      <c r="D242" s="162" t="s">
        <v>156</v>
      </c>
      <c r="E242" s="163" t="s">
        <v>376</v>
      </c>
      <c r="F242" s="268" t="s">
        <v>377</v>
      </c>
      <c r="G242" s="268"/>
      <c r="H242" s="268"/>
      <c r="I242" s="268"/>
      <c r="J242" s="164" t="s">
        <v>337</v>
      </c>
      <c r="K242" s="165">
        <v>5</v>
      </c>
      <c r="L242" s="269">
        <v>0</v>
      </c>
      <c r="M242" s="269"/>
      <c r="N242" s="270">
        <f t="shared" si="15"/>
        <v>0</v>
      </c>
      <c r="O242" s="270"/>
      <c r="P242" s="270"/>
      <c r="Q242" s="270"/>
      <c r="R242" s="136"/>
      <c r="T242" s="166" t="s">
        <v>5</v>
      </c>
      <c r="U242" s="46" t="s">
        <v>45</v>
      </c>
      <c r="V242" s="38"/>
      <c r="W242" s="167">
        <f t="shared" si="16"/>
        <v>0</v>
      </c>
      <c r="X242" s="167">
        <v>1.1E-4</v>
      </c>
      <c r="Y242" s="167">
        <f t="shared" si="17"/>
        <v>5.5000000000000003E-4</v>
      </c>
      <c r="Z242" s="167">
        <v>0</v>
      </c>
      <c r="AA242" s="168">
        <f t="shared" si="18"/>
        <v>0</v>
      </c>
      <c r="AR242" s="21" t="s">
        <v>242</v>
      </c>
      <c r="AT242" s="21" t="s">
        <v>156</v>
      </c>
      <c r="AU242" s="21" t="s">
        <v>104</v>
      </c>
      <c r="AY242" s="21" t="s">
        <v>155</v>
      </c>
      <c r="BE242" s="107">
        <f t="shared" si="19"/>
        <v>0</v>
      </c>
      <c r="BF242" s="107">
        <f t="shared" si="20"/>
        <v>0</v>
      </c>
      <c r="BG242" s="107">
        <f t="shared" si="21"/>
        <v>0</v>
      </c>
      <c r="BH242" s="107">
        <f t="shared" si="22"/>
        <v>0</v>
      </c>
      <c r="BI242" s="107">
        <f t="shared" si="23"/>
        <v>0</v>
      </c>
      <c r="BJ242" s="21" t="s">
        <v>85</v>
      </c>
      <c r="BK242" s="107">
        <f t="shared" si="24"/>
        <v>0</v>
      </c>
      <c r="BL242" s="21" t="s">
        <v>242</v>
      </c>
      <c r="BM242" s="21" t="s">
        <v>378</v>
      </c>
    </row>
    <row r="243" spans="2:65" s="1" customFormat="1" ht="34.200000000000003" customHeight="1">
      <c r="B243" s="133"/>
      <c r="C243" s="192" t="s">
        <v>379</v>
      </c>
      <c r="D243" s="192" t="s">
        <v>304</v>
      </c>
      <c r="E243" s="193" t="s">
        <v>380</v>
      </c>
      <c r="F243" s="281" t="s">
        <v>381</v>
      </c>
      <c r="G243" s="281"/>
      <c r="H243" s="281"/>
      <c r="I243" s="281"/>
      <c r="J243" s="194" t="s">
        <v>337</v>
      </c>
      <c r="K243" s="195">
        <v>5</v>
      </c>
      <c r="L243" s="282">
        <v>0</v>
      </c>
      <c r="M243" s="282"/>
      <c r="N243" s="283">
        <f t="shared" si="15"/>
        <v>0</v>
      </c>
      <c r="O243" s="270"/>
      <c r="P243" s="270"/>
      <c r="Q243" s="270"/>
      <c r="R243" s="136"/>
      <c r="T243" s="166" t="s">
        <v>5</v>
      </c>
      <c r="U243" s="46" t="s">
        <v>45</v>
      </c>
      <c r="V243" s="38"/>
      <c r="W243" s="167">
        <f t="shared" si="16"/>
        <v>0</v>
      </c>
      <c r="X243" s="167">
        <v>0</v>
      </c>
      <c r="Y243" s="167">
        <f t="shared" si="17"/>
        <v>0</v>
      </c>
      <c r="Z243" s="167">
        <v>0</v>
      </c>
      <c r="AA243" s="168">
        <f t="shared" si="18"/>
        <v>0</v>
      </c>
      <c r="AR243" s="21" t="s">
        <v>307</v>
      </c>
      <c r="AT243" s="21" t="s">
        <v>304</v>
      </c>
      <c r="AU243" s="21" t="s">
        <v>104</v>
      </c>
      <c r="AY243" s="21" t="s">
        <v>155</v>
      </c>
      <c r="BE243" s="107">
        <f t="shared" si="19"/>
        <v>0</v>
      </c>
      <c r="BF243" s="107">
        <f t="shared" si="20"/>
        <v>0</v>
      </c>
      <c r="BG243" s="107">
        <f t="shared" si="21"/>
        <v>0</v>
      </c>
      <c r="BH243" s="107">
        <f t="shared" si="22"/>
        <v>0</v>
      </c>
      <c r="BI243" s="107">
        <f t="shared" si="23"/>
        <v>0</v>
      </c>
      <c r="BJ243" s="21" t="s">
        <v>85</v>
      </c>
      <c r="BK243" s="107">
        <f t="shared" si="24"/>
        <v>0</v>
      </c>
      <c r="BL243" s="21" t="s">
        <v>242</v>
      </c>
      <c r="BM243" s="21" t="s">
        <v>382</v>
      </c>
    </row>
    <row r="244" spans="2:65" s="1" customFormat="1" ht="34.200000000000003" customHeight="1">
      <c r="B244" s="133"/>
      <c r="C244" s="162" t="s">
        <v>383</v>
      </c>
      <c r="D244" s="162" t="s">
        <v>156</v>
      </c>
      <c r="E244" s="163" t="s">
        <v>384</v>
      </c>
      <c r="F244" s="268" t="s">
        <v>385</v>
      </c>
      <c r="G244" s="268"/>
      <c r="H244" s="268"/>
      <c r="I244" s="268"/>
      <c r="J244" s="164" t="s">
        <v>159</v>
      </c>
      <c r="K244" s="165">
        <v>2</v>
      </c>
      <c r="L244" s="269">
        <v>0</v>
      </c>
      <c r="M244" s="269"/>
      <c r="N244" s="270">
        <f t="shared" si="15"/>
        <v>0</v>
      </c>
      <c r="O244" s="270"/>
      <c r="P244" s="270"/>
      <c r="Q244" s="270"/>
      <c r="R244" s="136"/>
      <c r="T244" s="166" t="s">
        <v>5</v>
      </c>
      <c r="U244" s="46" t="s">
        <v>45</v>
      </c>
      <c r="V244" s="38"/>
      <c r="W244" s="167">
        <f t="shared" si="16"/>
        <v>0</v>
      </c>
      <c r="X244" s="167">
        <v>0</v>
      </c>
      <c r="Y244" s="167">
        <f t="shared" si="17"/>
        <v>0</v>
      </c>
      <c r="Z244" s="167">
        <v>0</v>
      </c>
      <c r="AA244" s="168">
        <f t="shared" si="18"/>
        <v>0</v>
      </c>
      <c r="AR244" s="21" t="s">
        <v>242</v>
      </c>
      <c r="AT244" s="21" t="s">
        <v>156</v>
      </c>
      <c r="AU244" s="21" t="s">
        <v>104</v>
      </c>
      <c r="AY244" s="21" t="s">
        <v>155</v>
      </c>
      <c r="BE244" s="107">
        <f t="shared" si="19"/>
        <v>0</v>
      </c>
      <c r="BF244" s="107">
        <f t="shared" si="20"/>
        <v>0</v>
      </c>
      <c r="BG244" s="107">
        <f t="shared" si="21"/>
        <v>0</v>
      </c>
      <c r="BH244" s="107">
        <f t="shared" si="22"/>
        <v>0</v>
      </c>
      <c r="BI244" s="107">
        <f t="shared" si="23"/>
        <v>0</v>
      </c>
      <c r="BJ244" s="21" t="s">
        <v>85</v>
      </c>
      <c r="BK244" s="107">
        <f t="shared" si="24"/>
        <v>0</v>
      </c>
      <c r="BL244" s="21" t="s">
        <v>242</v>
      </c>
      <c r="BM244" s="21" t="s">
        <v>386</v>
      </c>
    </row>
    <row r="245" spans="2:65" s="1" customFormat="1" ht="57" customHeight="1">
      <c r="B245" s="133"/>
      <c r="C245" s="192" t="s">
        <v>387</v>
      </c>
      <c r="D245" s="192" t="s">
        <v>304</v>
      </c>
      <c r="E245" s="193" t="s">
        <v>388</v>
      </c>
      <c r="F245" s="281" t="s">
        <v>389</v>
      </c>
      <c r="G245" s="281"/>
      <c r="H245" s="281"/>
      <c r="I245" s="281"/>
      <c r="J245" s="194" t="s">
        <v>159</v>
      </c>
      <c r="K245" s="195">
        <v>1</v>
      </c>
      <c r="L245" s="282">
        <v>0</v>
      </c>
      <c r="M245" s="282"/>
      <c r="N245" s="283">
        <f t="shared" si="15"/>
        <v>0</v>
      </c>
      <c r="O245" s="270"/>
      <c r="P245" s="270"/>
      <c r="Q245" s="270"/>
      <c r="R245" s="136"/>
      <c r="T245" s="166" t="s">
        <v>5</v>
      </c>
      <c r="U245" s="46" t="s">
        <v>45</v>
      </c>
      <c r="V245" s="38"/>
      <c r="W245" s="167">
        <f t="shared" si="16"/>
        <v>0</v>
      </c>
      <c r="X245" s="167">
        <v>0.11</v>
      </c>
      <c r="Y245" s="167">
        <f t="shared" si="17"/>
        <v>0.11</v>
      </c>
      <c r="Z245" s="167">
        <v>0</v>
      </c>
      <c r="AA245" s="168">
        <f t="shared" si="18"/>
        <v>0</v>
      </c>
      <c r="AR245" s="21" t="s">
        <v>307</v>
      </c>
      <c r="AT245" s="21" t="s">
        <v>304</v>
      </c>
      <c r="AU245" s="21" t="s">
        <v>104</v>
      </c>
      <c r="AY245" s="21" t="s">
        <v>155</v>
      </c>
      <c r="BE245" s="107">
        <f t="shared" si="19"/>
        <v>0</v>
      </c>
      <c r="BF245" s="107">
        <f t="shared" si="20"/>
        <v>0</v>
      </c>
      <c r="BG245" s="107">
        <f t="shared" si="21"/>
        <v>0</v>
      </c>
      <c r="BH245" s="107">
        <f t="shared" si="22"/>
        <v>0</v>
      </c>
      <c r="BI245" s="107">
        <f t="shared" si="23"/>
        <v>0</v>
      </c>
      <c r="BJ245" s="21" t="s">
        <v>85</v>
      </c>
      <c r="BK245" s="107">
        <f t="shared" si="24"/>
        <v>0</v>
      </c>
      <c r="BL245" s="21" t="s">
        <v>242</v>
      </c>
      <c r="BM245" s="21" t="s">
        <v>390</v>
      </c>
    </row>
    <row r="246" spans="2:65" s="1" customFormat="1" ht="57" customHeight="1">
      <c r="B246" s="133"/>
      <c r="C246" s="192" t="s">
        <v>391</v>
      </c>
      <c r="D246" s="192" t="s">
        <v>304</v>
      </c>
      <c r="E246" s="193" t="s">
        <v>392</v>
      </c>
      <c r="F246" s="281" t="s">
        <v>393</v>
      </c>
      <c r="G246" s="281"/>
      <c r="H246" s="281"/>
      <c r="I246" s="281"/>
      <c r="J246" s="194" t="s">
        <v>159</v>
      </c>
      <c r="K246" s="195">
        <v>1</v>
      </c>
      <c r="L246" s="282">
        <v>0</v>
      </c>
      <c r="M246" s="282"/>
      <c r="N246" s="283">
        <f t="shared" si="15"/>
        <v>0</v>
      </c>
      <c r="O246" s="270"/>
      <c r="P246" s="270"/>
      <c r="Q246" s="270"/>
      <c r="R246" s="136"/>
      <c r="T246" s="166" t="s">
        <v>5</v>
      </c>
      <c r="U246" s="46" t="s">
        <v>45</v>
      </c>
      <c r="V246" s="38"/>
      <c r="W246" s="167">
        <f t="shared" si="16"/>
        <v>0</v>
      </c>
      <c r="X246" s="167">
        <v>0.108</v>
      </c>
      <c r="Y246" s="167">
        <f t="shared" si="17"/>
        <v>0.108</v>
      </c>
      <c r="Z246" s="167">
        <v>0</v>
      </c>
      <c r="AA246" s="168">
        <f t="shared" si="18"/>
        <v>0</v>
      </c>
      <c r="AR246" s="21" t="s">
        <v>307</v>
      </c>
      <c r="AT246" s="21" t="s">
        <v>304</v>
      </c>
      <c r="AU246" s="21" t="s">
        <v>104</v>
      </c>
      <c r="AY246" s="21" t="s">
        <v>155</v>
      </c>
      <c r="BE246" s="107">
        <f t="shared" si="19"/>
        <v>0</v>
      </c>
      <c r="BF246" s="107">
        <f t="shared" si="20"/>
        <v>0</v>
      </c>
      <c r="BG246" s="107">
        <f t="shared" si="21"/>
        <v>0</v>
      </c>
      <c r="BH246" s="107">
        <f t="shared" si="22"/>
        <v>0</v>
      </c>
      <c r="BI246" s="107">
        <f t="shared" si="23"/>
        <v>0</v>
      </c>
      <c r="BJ246" s="21" t="s">
        <v>85</v>
      </c>
      <c r="BK246" s="107">
        <f t="shared" si="24"/>
        <v>0</v>
      </c>
      <c r="BL246" s="21" t="s">
        <v>242</v>
      </c>
      <c r="BM246" s="21" t="s">
        <v>394</v>
      </c>
    </row>
    <row r="247" spans="2:65" s="1" customFormat="1" ht="22.8" customHeight="1">
      <c r="B247" s="133"/>
      <c r="C247" s="162" t="s">
        <v>395</v>
      </c>
      <c r="D247" s="162" t="s">
        <v>156</v>
      </c>
      <c r="E247" s="163" t="s">
        <v>396</v>
      </c>
      <c r="F247" s="268" t="s">
        <v>397</v>
      </c>
      <c r="G247" s="268"/>
      <c r="H247" s="268"/>
      <c r="I247" s="268"/>
      <c r="J247" s="164" t="s">
        <v>159</v>
      </c>
      <c r="K247" s="165">
        <v>1</v>
      </c>
      <c r="L247" s="269">
        <v>0</v>
      </c>
      <c r="M247" s="269"/>
      <c r="N247" s="270">
        <f t="shared" si="15"/>
        <v>0</v>
      </c>
      <c r="O247" s="270"/>
      <c r="P247" s="270"/>
      <c r="Q247" s="270"/>
      <c r="R247" s="136"/>
      <c r="T247" s="166" t="s">
        <v>5</v>
      </c>
      <c r="U247" s="46" t="s">
        <v>45</v>
      </c>
      <c r="V247" s="38"/>
      <c r="W247" s="167">
        <f t="shared" si="16"/>
        <v>0</v>
      </c>
      <c r="X247" s="167">
        <v>0</v>
      </c>
      <c r="Y247" s="167">
        <f t="shared" si="17"/>
        <v>0</v>
      </c>
      <c r="Z247" s="167">
        <v>0</v>
      </c>
      <c r="AA247" s="168">
        <f t="shared" si="18"/>
        <v>0</v>
      </c>
      <c r="AR247" s="21" t="s">
        <v>242</v>
      </c>
      <c r="AT247" s="21" t="s">
        <v>156</v>
      </c>
      <c r="AU247" s="21" t="s">
        <v>104</v>
      </c>
      <c r="AY247" s="21" t="s">
        <v>155</v>
      </c>
      <c r="BE247" s="107">
        <f t="shared" si="19"/>
        <v>0</v>
      </c>
      <c r="BF247" s="107">
        <f t="shared" si="20"/>
        <v>0</v>
      </c>
      <c r="BG247" s="107">
        <f t="shared" si="21"/>
        <v>0</v>
      </c>
      <c r="BH247" s="107">
        <f t="shared" si="22"/>
        <v>0</v>
      </c>
      <c r="BI247" s="107">
        <f t="shared" si="23"/>
        <v>0</v>
      </c>
      <c r="BJ247" s="21" t="s">
        <v>85</v>
      </c>
      <c r="BK247" s="107">
        <f t="shared" si="24"/>
        <v>0</v>
      </c>
      <c r="BL247" s="21" t="s">
        <v>242</v>
      </c>
      <c r="BM247" s="21" t="s">
        <v>398</v>
      </c>
    </row>
    <row r="248" spans="2:65" s="1" customFormat="1" ht="34.200000000000003" customHeight="1">
      <c r="B248" s="133"/>
      <c r="C248" s="192" t="s">
        <v>399</v>
      </c>
      <c r="D248" s="192" t="s">
        <v>304</v>
      </c>
      <c r="E248" s="193" t="s">
        <v>400</v>
      </c>
      <c r="F248" s="281" t="s">
        <v>401</v>
      </c>
      <c r="G248" s="281"/>
      <c r="H248" s="281"/>
      <c r="I248" s="281"/>
      <c r="J248" s="194" t="s">
        <v>159</v>
      </c>
      <c r="K248" s="195">
        <v>1</v>
      </c>
      <c r="L248" s="282">
        <v>0</v>
      </c>
      <c r="M248" s="282"/>
      <c r="N248" s="283">
        <f t="shared" si="15"/>
        <v>0</v>
      </c>
      <c r="O248" s="270"/>
      <c r="P248" s="270"/>
      <c r="Q248" s="270"/>
      <c r="R248" s="136"/>
      <c r="T248" s="166" t="s">
        <v>5</v>
      </c>
      <c r="U248" s="46" t="s">
        <v>45</v>
      </c>
      <c r="V248" s="38"/>
      <c r="W248" s="167">
        <f t="shared" si="16"/>
        <v>0</v>
      </c>
      <c r="X248" s="167">
        <v>0.11</v>
      </c>
      <c r="Y248" s="167">
        <f t="shared" si="17"/>
        <v>0.11</v>
      </c>
      <c r="Z248" s="167">
        <v>0</v>
      </c>
      <c r="AA248" s="168">
        <f t="shared" si="18"/>
        <v>0</v>
      </c>
      <c r="AR248" s="21" t="s">
        <v>307</v>
      </c>
      <c r="AT248" s="21" t="s">
        <v>304</v>
      </c>
      <c r="AU248" s="21" t="s">
        <v>104</v>
      </c>
      <c r="AY248" s="21" t="s">
        <v>155</v>
      </c>
      <c r="BE248" s="107">
        <f t="shared" si="19"/>
        <v>0</v>
      </c>
      <c r="BF248" s="107">
        <f t="shared" si="20"/>
        <v>0</v>
      </c>
      <c r="BG248" s="107">
        <f t="shared" si="21"/>
        <v>0</v>
      </c>
      <c r="BH248" s="107">
        <f t="shared" si="22"/>
        <v>0</v>
      </c>
      <c r="BI248" s="107">
        <f t="shared" si="23"/>
        <v>0</v>
      </c>
      <c r="BJ248" s="21" t="s">
        <v>85</v>
      </c>
      <c r="BK248" s="107">
        <f t="shared" si="24"/>
        <v>0</v>
      </c>
      <c r="BL248" s="21" t="s">
        <v>242</v>
      </c>
      <c r="BM248" s="21" t="s">
        <v>402</v>
      </c>
    </row>
    <row r="249" spans="2:65" s="1" customFormat="1" ht="22.8" customHeight="1">
      <c r="B249" s="133"/>
      <c r="C249" s="162" t="s">
        <v>403</v>
      </c>
      <c r="D249" s="162" t="s">
        <v>156</v>
      </c>
      <c r="E249" s="163" t="s">
        <v>404</v>
      </c>
      <c r="F249" s="268" t="s">
        <v>405</v>
      </c>
      <c r="G249" s="268"/>
      <c r="H249" s="268"/>
      <c r="I249" s="268"/>
      <c r="J249" s="164" t="s">
        <v>159</v>
      </c>
      <c r="K249" s="165">
        <v>1</v>
      </c>
      <c r="L249" s="269">
        <v>0</v>
      </c>
      <c r="M249" s="269"/>
      <c r="N249" s="270">
        <f t="shared" si="15"/>
        <v>0</v>
      </c>
      <c r="O249" s="270"/>
      <c r="P249" s="270"/>
      <c r="Q249" s="270"/>
      <c r="R249" s="136"/>
      <c r="T249" s="166" t="s">
        <v>5</v>
      </c>
      <c r="U249" s="46" t="s">
        <v>45</v>
      </c>
      <c r="V249" s="38"/>
      <c r="W249" s="167">
        <f t="shared" si="16"/>
        <v>0</v>
      </c>
      <c r="X249" s="167">
        <v>0</v>
      </c>
      <c r="Y249" s="167">
        <f t="shared" si="17"/>
        <v>0</v>
      </c>
      <c r="Z249" s="167">
        <v>0</v>
      </c>
      <c r="AA249" s="168">
        <f t="shared" si="18"/>
        <v>0</v>
      </c>
      <c r="AR249" s="21" t="s">
        <v>242</v>
      </c>
      <c r="AT249" s="21" t="s">
        <v>156</v>
      </c>
      <c r="AU249" s="21" t="s">
        <v>104</v>
      </c>
      <c r="AY249" s="21" t="s">
        <v>155</v>
      </c>
      <c r="BE249" s="107">
        <f t="shared" si="19"/>
        <v>0</v>
      </c>
      <c r="BF249" s="107">
        <f t="shared" si="20"/>
        <v>0</v>
      </c>
      <c r="BG249" s="107">
        <f t="shared" si="21"/>
        <v>0</v>
      </c>
      <c r="BH249" s="107">
        <f t="shared" si="22"/>
        <v>0</v>
      </c>
      <c r="BI249" s="107">
        <f t="shared" si="23"/>
        <v>0</v>
      </c>
      <c r="BJ249" s="21" t="s">
        <v>85</v>
      </c>
      <c r="BK249" s="107">
        <f t="shared" si="24"/>
        <v>0</v>
      </c>
      <c r="BL249" s="21" t="s">
        <v>242</v>
      </c>
      <c r="BM249" s="21" t="s">
        <v>406</v>
      </c>
    </row>
    <row r="250" spans="2:65" s="1" customFormat="1" ht="34.200000000000003" customHeight="1">
      <c r="B250" s="133"/>
      <c r="C250" s="192" t="s">
        <v>407</v>
      </c>
      <c r="D250" s="192" t="s">
        <v>304</v>
      </c>
      <c r="E250" s="193" t="s">
        <v>408</v>
      </c>
      <c r="F250" s="281" t="s">
        <v>409</v>
      </c>
      <c r="G250" s="281"/>
      <c r="H250" s="281"/>
      <c r="I250" s="281"/>
      <c r="J250" s="194" t="s">
        <v>159</v>
      </c>
      <c r="K250" s="195">
        <v>1</v>
      </c>
      <c r="L250" s="282">
        <v>0</v>
      </c>
      <c r="M250" s="282"/>
      <c r="N250" s="283">
        <f t="shared" si="15"/>
        <v>0</v>
      </c>
      <c r="O250" s="270"/>
      <c r="P250" s="270"/>
      <c r="Q250" s="270"/>
      <c r="R250" s="136"/>
      <c r="T250" s="166" t="s">
        <v>5</v>
      </c>
      <c r="U250" s="46" t="s">
        <v>45</v>
      </c>
      <c r="V250" s="38"/>
      <c r="W250" s="167">
        <f t="shared" si="16"/>
        <v>0</v>
      </c>
      <c r="X250" s="167">
        <v>0.108</v>
      </c>
      <c r="Y250" s="167">
        <f t="shared" si="17"/>
        <v>0.108</v>
      </c>
      <c r="Z250" s="167">
        <v>0</v>
      </c>
      <c r="AA250" s="168">
        <f t="shared" si="18"/>
        <v>0</v>
      </c>
      <c r="AR250" s="21" t="s">
        <v>307</v>
      </c>
      <c r="AT250" s="21" t="s">
        <v>304</v>
      </c>
      <c r="AU250" s="21" t="s">
        <v>104</v>
      </c>
      <c r="AY250" s="21" t="s">
        <v>155</v>
      </c>
      <c r="BE250" s="107">
        <f t="shared" si="19"/>
        <v>0</v>
      </c>
      <c r="BF250" s="107">
        <f t="shared" si="20"/>
        <v>0</v>
      </c>
      <c r="BG250" s="107">
        <f t="shared" si="21"/>
        <v>0</v>
      </c>
      <c r="BH250" s="107">
        <f t="shared" si="22"/>
        <v>0</v>
      </c>
      <c r="BI250" s="107">
        <f t="shared" si="23"/>
        <v>0</v>
      </c>
      <c r="BJ250" s="21" t="s">
        <v>85</v>
      </c>
      <c r="BK250" s="107">
        <f t="shared" si="24"/>
        <v>0</v>
      </c>
      <c r="BL250" s="21" t="s">
        <v>242</v>
      </c>
      <c r="BM250" s="21" t="s">
        <v>410</v>
      </c>
    </row>
    <row r="251" spans="2:65" s="1" customFormat="1" ht="34.200000000000003" customHeight="1">
      <c r="B251" s="133"/>
      <c r="C251" s="162" t="s">
        <v>411</v>
      </c>
      <c r="D251" s="162" t="s">
        <v>156</v>
      </c>
      <c r="E251" s="163" t="s">
        <v>412</v>
      </c>
      <c r="F251" s="268" t="s">
        <v>413</v>
      </c>
      <c r="G251" s="268"/>
      <c r="H251" s="268"/>
      <c r="I251" s="268"/>
      <c r="J251" s="164" t="s">
        <v>205</v>
      </c>
      <c r="K251" s="165">
        <v>0.437</v>
      </c>
      <c r="L251" s="269">
        <v>0</v>
      </c>
      <c r="M251" s="269"/>
      <c r="N251" s="270">
        <f t="shared" si="15"/>
        <v>0</v>
      </c>
      <c r="O251" s="270"/>
      <c r="P251" s="270"/>
      <c r="Q251" s="270"/>
      <c r="R251" s="136"/>
      <c r="T251" s="166" t="s">
        <v>5</v>
      </c>
      <c r="U251" s="46" t="s">
        <v>45</v>
      </c>
      <c r="V251" s="38"/>
      <c r="W251" s="167">
        <f t="shared" si="16"/>
        <v>0</v>
      </c>
      <c r="X251" s="167">
        <v>0</v>
      </c>
      <c r="Y251" s="167">
        <f t="shared" si="17"/>
        <v>0</v>
      </c>
      <c r="Z251" s="167">
        <v>0</v>
      </c>
      <c r="AA251" s="168">
        <f t="shared" si="18"/>
        <v>0</v>
      </c>
      <c r="AR251" s="21" t="s">
        <v>242</v>
      </c>
      <c r="AT251" s="21" t="s">
        <v>156</v>
      </c>
      <c r="AU251" s="21" t="s">
        <v>104</v>
      </c>
      <c r="AY251" s="21" t="s">
        <v>155</v>
      </c>
      <c r="BE251" s="107">
        <f t="shared" si="19"/>
        <v>0</v>
      </c>
      <c r="BF251" s="107">
        <f t="shared" si="20"/>
        <v>0</v>
      </c>
      <c r="BG251" s="107">
        <f t="shared" si="21"/>
        <v>0</v>
      </c>
      <c r="BH251" s="107">
        <f t="shared" si="22"/>
        <v>0</v>
      </c>
      <c r="BI251" s="107">
        <f t="shared" si="23"/>
        <v>0</v>
      </c>
      <c r="BJ251" s="21" t="s">
        <v>85</v>
      </c>
      <c r="BK251" s="107">
        <f t="shared" si="24"/>
        <v>0</v>
      </c>
      <c r="BL251" s="21" t="s">
        <v>242</v>
      </c>
      <c r="BM251" s="21" t="s">
        <v>414</v>
      </c>
    </row>
    <row r="252" spans="2:65" s="9" customFormat="1" ht="29.85" customHeight="1">
      <c r="B252" s="151"/>
      <c r="C252" s="152"/>
      <c r="D252" s="161" t="s">
        <v>123</v>
      </c>
      <c r="E252" s="161"/>
      <c r="F252" s="161"/>
      <c r="G252" s="161"/>
      <c r="H252" s="161"/>
      <c r="I252" s="161"/>
      <c r="J252" s="161"/>
      <c r="K252" s="161"/>
      <c r="L252" s="161"/>
      <c r="M252" s="161"/>
      <c r="N252" s="290">
        <f>BK252</f>
        <v>0</v>
      </c>
      <c r="O252" s="291"/>
      <c r="P252" s="291"/>
      <c r="Q252" s="291"/>
      <c r="R252" s="154"/>
      <c r="T252" s="155"/>
      <c r="U252" s="152"/>
      <c r="V252" s="152"/>
      <c r="W252" s="156">
        <f>SUM(W253:W287)</f>
        <v>0</v>
      </c>
      <c r="X252" s="152"/>
      <c r="Y252" s="156">
        <f>SUM(Y253:Y287)</f>
        <v>1.9170269</v>
      </c>
      <c r="Z252" s="152"/>
      <c r="AA252" s="157">
        <f>SUM(AA253:AA287)</f>
        <v>3.4379910199999997</v>
      </c>
      <c r="AR252" s="158" t="s">
        <v>104</v>
      </c>
      <c r="AT252" s="159" t="s">
        <v>79</v>
      </c>
      <c r="AU252" s="159" t="s">
        <v>85</v>
      </c>
      <c r="AY252" s="158" t="s">
        <v>155</v>
      </c>
      <c r="BK252" s="160">
        <f>SUM(BK253:BK287)</f>
        <v>0</v>
      </c>
    </row>
    <row r="253" spans="2:65" s="1" customFormat="1" ht="34.200000000000003" customHeight="1">
      <c r="B253" s="133"/>
      <c r="C253" s="162" t="s">
        <v>415</v>
      </c>
      <c r="D253" s="162" t="s">
        <v>156</v>
      </c>
      <c r="E253" s="163" t="s">
        <v>416</v>
      </c>
      <c r="F253" s="268" t="s">
        <v>417</v>
      </c>
      <c r="G253" s="268"/>
      <c r="H253" s="268"/>
      <c r="I253" s="268"/>
      <c r="J253" s="164" t="s">
        <v>337</v>
      </c>
      <c r="K253" s="165">
        <v>9.24</v>
      </c>
      <c r="L253" s="269">
        <v>0</v>
      </c>
      <c r="M253" s="269"/>
      <c r="N253" s="270">
        <f>ROUND(L253*K253,2)</f>
        <v>0</v>
      </c>
      <c r="O253" s="270"/>
      <c r="P253" s="270"/>
      <c r="Q253" s="270"/>
      <c r="R253" s="136"/>
      <c r="T253" s="166" t="s">
        <v>5</v>
      </c>
      <c r="U253" s="46" t="s">
        <v>45</v>
      </c>
      <c r="V253" s="38"/>
      <c r="W253" s="167">
        <f>V253*K253</f>
        <v>0</v>
      </c>
      <c r="X253" s="167">
        <v>0</v>
      </c>
      <c r="Y253" s="167">
        <f>X253*K253</f>
        <v>0</v>
      </c>
      <c r="Z253" s="167">
        <v>9.4999999999999998E-3</v>
      </c>
      <c r="AA253" s="168">
        <f>Z253*K253</f>
        <v>8.7779999999999997E-2</v>
      </c>
      <c r="AR253" s="21" t="s">
        <v>242</v>
      </c>
      <c r="AT253" s="21" t="s">
        <v>156</v>
      </c>
      <c r="AU253" s="21" t="s">
        <v>104</v>
      </c>
      <c r="AY253" s="21" t="s">
        <v>155</v>
      </c>
      <c r="BE253" s="107">
        <f>IF(U253="základní",N253,0)</f>
        <v>0</v>
      </c>
      <c r="BF253" s="107">
        <f>IF(U253="snížená",N253,0)</f>
        <v>0</v>
      </c>
      <c r="BG253" s="107">
        <f>IF(U253="zákl. přenesená",N253,0)</f>
        <v>0</v>
      </c>
      <c r="BH253" s="107">
        <f>IF(U253="sníž. přenesená",N253,0)</f>
        <v>0</v>
      </c>
      <c r="BI253" s="107">
        <f>IF(U253="nulová",N253,0)</f>
        <v>0</v>
      </c>
      <c r="BJ253" s="21" t="s">
        <v>85</v>
      </c>
      <c r="BK253" s="107">
        <f>ROUND(L253*K253,2)</f>
        <v>0</v>
      </c>
      <c r="BL253" s="21" t="s">
        <v>242</v>
      </c>
      <c r="BM253" s="21" t="s">
        <v>418</v>
      </c>
    </row>
    <row r="254" spans="2:65" s="11" customFormat="1" ht="14.4" customHeight="1">
      <c r="B254" s="176"/>
      <c r="C254" s="177"/>
      <c r="D254" s="177"/>
      <c r="E254" s="178" t="s">
        <v>5</v>
      </c>
      <c r="F254" s="275" t="s">
        <v>419</v>
      </c>
      <c r="G254" s="276"/>
      <c r="H254" s="276"/>
      <c r="I254" s="276"/>
      <c r="J254" s="177"/>
      <c r="K254" s="179">
        <v>14.32</v>
      </c>
      <c r="L254" s="177"/>
      <c r="M254" s="177"/>
      <c r="N254" s="177"/>
      <c r="O254" s="177"/>
      <c r="P254" s="177"/>
      <c r="Q254" s="177"/>
      <c r="R254" s="180"/>
      <c r="T254" s="181"/>
      <c r="U254" s="177"/>
      <c r="V254" s="177"/>
      <c r="W254" s="177"/>
      <c r="X254" s="177"/>
      <c r="Y254" s="177"/>
      <c r="Z254" s="177"/>
      <c r="AA254" s="182"/>
      <c r="AT254" s="183" t="s">
        <v>167</v>
      </c>
      <c r="AU254" s="183" t="s">
        <v>104</v>
      </c>
      <c r="AV254" s="11" t="s">
        <v>104</v>
      </c>
      <c r="AW254" s="11" t="s">
        <v>37</v>
      </c>
      <c r="AX254" s="11" t="s">
        <v>80</v>
      </c>
      <c r="AY254" s="183" t="s">
        <v>155</v>
      </c>
    </row>
    <row r="255" spans="2:65" s="11" customFormat="1" ht="14.4" customHeight="1">
      <c r="B255" s="176"/>
      <c r="C255" s="177"/>
      <c r="D255" s="177"/>
      <c r="E255" s="178" t="s">
        <v>5</v>
      </c>
      <c r="F255" s="273" t="s">
        <v>420</v>
      </c>
      <c r="G255" s="274"/>
      <c r="H255" s="274"/>
      <c r="I255" s="274"/>
      <c r="J255" s="177"/>
      <c r="K255" s="179">
        <v>9.24</v>
      </c>
      <c r="L255" s="177"/>
      <c r="M255" s="177"/>
      <c r="N255" s="177"/>
      <c r="O255" s="177"/>
      <c r="P255" s="177"/>
      <c r="Q255" s="177"/>
      <c r="R255" s="180"/>
      <c r="T255" s="181"/>
      <c r="U255" s="177"/>
      <c r="V255" s="177"/>
      <c r="W255" s="177"/>
      <c r="X255" s="177"/>
      <c r="Y255" s="177"/>
      <c r="Z255" s="177"/>
      <c r="AA255" s="182"/>
      <c r="AT255" s="183" t="s">
        <v>167</v>
      </c>
      <c r="AU255" s="183" t="s">
        <v>104</v>
      </c>
      <c r="AV255" s="11" t="s">
        <v>104</v>
      </c>
      <c r="AW255" s="11" t="s">
        <v>37</v>
      </c>
      <c r="AX255" s="11" t="s">
        <v>85</v>
      </c>
      <c r="AY255" s="183" t="s">
        <v>155</v>
      </c>
    </row>
    <row r="256" spans="2:65" s="1" customFormat="1" ht="34.200000000000003" customHeight="1">
      <c r="B256" s="133"/>
      <c r="C256" s="162" t="s">
        <v>421</v>
      </c>
      <c r="D256" s="162" t="s">
        <v>156</v>
      </c>
      <c r="E256" s="163" t="s">
        <v>422</v>
      </c>
      <c r="F256" s="268" t="s">
        <v>423</v>
      </c>
      <c r="G256" s="268"/>
      <c r="H256" s="268"/>
      <c r="I256" s="268"/>
      <c r="J256" s="164" t="s">
        <v>337</v>
      </c>
      <c r="K256" s="165">
        <v>9.24</v>
      </c>
      <c r="L256" s="269">
        <v>0</v>
      </c>
      <c r="M256" s="269"/>
      <c r="N256" s="270">
        <f>ROUND(L256*K256,2)</f>
        <v>0</v>
      </c>
      <c r="O256" s="270"/>
      <c r="P256" s="270"/>
      <c r="Q256" s="270"/>
      <c r="R256" s="136"/>
      <c r="T256" s="166" t="s">
        <v>5</v>
      </c>
      <c r="U256" s="46" t="s">
        <v>45</v>
      </c>
      <c r="V256" s="38"/>
      <c r="W256" s="167">
        <f>V256*K256</f>
        <v>0</v>
      </c>
      <c r="X256" s="167">
        <v>0</v>
      </c>
      <c r="Y256" s="167">
        <f>X256*K256</f>
        <v>0</v>
      </c>
      <c r="Z256" s="167">
        <v>5.3600000000000002E-3</v>
      </c>
      <c r="AA256" s="168">
        <f>Z256*K256</f>
        <v>4.9526400000000005E-2</v>
      </c>
      <c r="AR256" s="21" t="s">
        <v>242</v>
      </c>
      <c r="AT256" s="21" t="s">
        <v>156</v>
      </c>
      <c r="AU256" s="21" t="s">
        <v>104</v>
      </c>
      <c r="AY256" s="21" t="s">
        <v>155</v>
      </c>
      <c r="BE256" s="107">
        <f>IF(U256="základní",N256,0)</f>
        <v>0</v>
      </c>
      <c r="BF256" s="107">
        <f>IF(U256="snížená",N256,0)</f>
        <v>0</v>
      </c>
      <c r="BG256" s="107">
        <f>IF(U256="zákl. přenesená",N256,0)</f>
        <v>0</v>
      </c>
      <c r="BH256" s="107">
        <f>IF(U256="sníž. přenesená",N256,0)</f>
        <v>0</v>
      </c>
      <c r="BI256" s="107">
        <f>IF(U256="nulová",N256,0)</f>
        <v>0</v>
      </c>
      <c r="BJ256" s="21" t="s">
        <v>85</v>
      </c>
      <c r="BK256" s="107">
        <f>ROUND(L256*K256,2)</f>
        <v>0</v>
      </c>
      <c r="BL256" s="21" t="s">
        <v>242</v>
      </c>
      <c r="BM256" s="21" t="s">
        <v>424</v>
      </c>
    </row>
    <row r="257" spans="2:65" s="1" customFormat="1" ht="34.200000000000003" customHeight="1">
      <c r="B257" s="133"/>
      <c r="C257" s="162" t="s">
        <v>425</v>
      </c>
      <c r="D257" s="162" t="s">
        <v>156</v>
      </c>
      <c r="E257" s="163" t="s">
        <v>426</v>
      </c>
      <c r="F257" s="268" t="s">
        <v>427</v>
      </c>
      <c r="G257" s="268"/>
      <c r="H257" s="268"/>
      <c r="I257" s="268"/>
      <c r="J257" s="164" t="s">
        <v>337</v>
      </c>
      <c r="K257" s="165">
        <v>25.35</v>
      </c>
      <c r="L257" s="269">
        <v>0</v>
      </c>
      <c r="M257" s="269"/>
      <c r="N257" s="270">
        <f>ROUND(L257*K257,2)</f>
        <v>0</v>
      </c>
      <c r="O257" s="270"/>
      <c r="P257" s="270"/>
      <c r="Q257" s="270"/>
      <c r="R257" s="136"/>
      <c r="T257" s="166" t="s">
        <v>5</v>
      </c>
      <c r="U257" s="46" t="s">
        <v>45</v>
      </c>
      <c r="V257" s="38"/>
      <c r="W257" s="167">
        <f>V257*K257</f>
        <v>0</v>
      </c>
      <c r="X257" s="167">
        <v>1.47E-3</v>
      </c>
      <c r="Y257" s="167">
        <f>X257*K257</f>
        <v>3.7264499999999999E-2</v>
      </c>
      <c r="Z257" s="167">
        <v>0</v>
      </c>
      <c r="AA257" s="168">
        <f>Z257*K257</f>
        <v>0</v>
      </c>
      <c r="AR257" s="21" t="s">
        <v>242</v>
      </c>
      <c r="AT257" s="21" t="s">
        <v>156</v>
      </c>
      <c r="AU257" s="21" t="s">
        <v>104</v>
      </c>
      <c r="AY257" s="21" t="s">
        <v>155</v>
      </c>
      <c r="BE257" s="107">
        <f>IF(U257="základní",N257,0)</f>
        <v>0</v>
      </c>
      <c r="BF257" s="107">
        <f>IF(U257="snížená",N257,0)</f>
        <v>0</v>
      </c>
      <c r="BG257" s="107">
        <f>IF(U257="zákl. přenesená",N257,0)</f>
        <v>0</v>
      </c>
      <c r="BH257" s="107">
        <f>IF(U257="sníž. přenesená",N257,0)</f>
        <v>0</v>
      </c>
      <c r="BI257" s="107">
        <f>IF(U257="nulová",N257,0)</f>
        <v>0</v>
      </c>
      <c r="BJ257" s="21" t="s">
        <v>85</v>
      </c>
      <c r="BK257" s="107">
        <f>ROUND(L257*K257,2)</f>
        <v>0</v>
      </c>
      <c r="BL257" s="21" t="s">
        <v>242</v>
      </c>
      <c r="BM257" s="21" t="s">
        <v>428</v>
      </c>
    </row>
    <row r="258" spans="2:65" s="11" customFormat="1" ht="14.4" customHeight="1">
      <c r="B258" s="176"/>
      <c r="C258" s="177"/>
      <c r="D258" s="177"/>
      <c r="E258" s="178" t="s">
        <v>5</v>
      </c>
      <c r="F258" s="275" t="s">
        <v>429</v>
      </c>
      <c r="G258" s="276"/>
      <c r="H258" s="276"/>
      <c r="I258" s="276"/>
      <c r="J258" s="177"/>
      <c r="K258" s="179">
        <v>16.11</v>
      </c>
      <c r="L258" s="177"/>
      <c r="M258" s="177"/>
      <c r="N258" s="177"/>
      <c r="O258" s="177"/>
      <c r="P258" s="177"/>
      <c r="Q258" s="177"/>
      <c r="R258" s="180"/>
      <c r="T258" s="181"/>
      <c r="U258" s="177"/>
      <c r="V258" s="177"/>
      <c r="W258" s="177"/>
      <c r="X258" s="177"/>
      <c r="Y258" s="177"/>
      <c r="Z258" s="177"/>
      <c r="AA258" s="182"/>
      <c r="AT258" s="183" t="s">
        <v>167</v>
      </c>
      <c r="AU258" s="183" t="s">
        <v>104</v>
      </c>
      <c r="AV258" s="11" t="s">
        <v>104</v>
      </c>
      <c r="AW258" s="11" t="s">
        <v>37</v>
      </c>
      <c r="AX258" s="11" t="s">
        <v>80</v>
      </c>
      <c r="AY258" s="183" t="s">
        <v>155</v>
      </c>
    </row>
    <row r="259" spans="2:65" s="11" customFormat="1" ht="14.4" customHeight="1">
      <c r="B259" s="176"/>
      <c r="C259" s="177"/>
      <c r="D259" s="177"/>
      <c r="E259" s="178" t="s">
        <v>5</v>
      </c>
      <c r="F259" s="273" t="s">
        <v>420</v>
      </c>
      <c r="G259" s="274"/>
      <c r="H259" s="274"/>
      <c r="I259" s="274"/>
      <c r="J259" s="177"/>
      <c r="K259" s="179">
        <v>9.24</v>
      </c>
      <c r="L259" s="177"/>
      <c r="M259" s="177"/>
      <c r="N259" s="177"/>
      <c r="O259" s="177"/>
      <c r="P259" s="177"/>
      <c r="Q259" s="177"/>
      <c r="R259" s="180"/>
      <c r="T259" s="181"/>
      <c r="U259" s="177"/>
      <c r="V259" s="177"/>
      <c r="W259" s="177"/>
      <c r="X259" s="177"/>
      <c r="Y259" s="177"/>
      <c r="Z259" s="177"/>
      <c r="AA259" s="182"/>
      <c r="AT259" s="183" t="s">
        <v>167</v>
      </c>
      <c r="AU259" s="183" t="s">
        <v>104</v>
      </c>
      <c r="AV259" s="11" t="s">
        <v>104</v>
      </c>
      <c r="AW259" s="11" t="s">
        <v>37</v>
      </c>
      <c r="AX259" s="11" t="s">
        <v>80</v>
      </c>
      <c r="AY259" s="183" t="s">
        <v>155</v>
      </c>
    </row>
    <row r="260" spans="2:65" s="12" customFormat="1" ht="14.4" customHeight="1">
      <c r="B260" s="184"/>
      <c r="C260" s="185"/>
      <c r="D260" s="185"/>
      <c r="E260" s="186" t="s">
        <v>5</v>
      </c>
      <c r="F260" s="279" t="s">
        <v>185</v>
      </c>
      <c r="G260" s="280"/>
      <c r="H260" s="280"/>
      <c r="I260" s="280"/>
      <c r="J260" s="185"/>
      <c r="K260" s="187">
        <v>25.35</v>
      </c>
      <c r="L260" s="185"/>
      <c r="M260" s="185"/>
      <c r="N260" s="185"/>
      <c r="O260" s="185"/>
      <c r="P260" s="185"/>
      <c r="Q260" s="185"/>
      <c r="R260" s="188"/>
      <c r="T260" s="189"/>
      <c r="U260" s="185"/>
      <c r="V260" s="185"/>
      <c r="W260" s="185"/>
      <c r="X260" s="185"/>
      <c r="Y260" s="185"/>
      <c r="Z260" s="185"/>
      <c r="AA260" s="190"/>
      <c r="AT260" s="191" t="s">
        <v>167</v>
      </c>
      <c r="AU260" s="191" t="s">
        <v>104</v>
      </c>
      <c r="AV260" s="12" t="s">
        <v>160</v>
      </c>
      <c r="AW260" s="12" t="s">
        <v>37</v>
      </c>
      <c r="AX260" s="12" t="s">
        <v>85</v>
      </c>
      <c r="AY260" s="191" t="s">
        <v>155</v>
      </c>
    </row>
    <row r="261" spans="2:65" s="1" customFormat="1" ht="22.8" customHeight="1">
      <c r="B261" s="133"/>
      <c r="C261" s="192" t="s">
        <v>430</v>
      </c>
      <c r="D261" s="192" t="s">
        <v>304</v>
      </c>
      <c r="E261" s="193" t="s">
        <v>431</v>
      </c>
      <c r="F261" s="281" t="s">
        <v>432</v>
      </c>
      <c r="G261" s="281"/>
      <c r="H261" s="281"/>
      <c r="I261" s="281"/>
      <c r="J261" s="194" t="s">
        <v>172</v>
      </c>
      <c r="K261" s="195">
        <v>8.8219999999999992</v>
      </c>
      <c r="L261" s="282">
        <v>0</v>
      </c>
      <c r="M261" s="282"/>
      <c r="N261" s="283">
        <f>ROUND(L261*K261,2)</f>
        <v>0</v>
      </c>
      <c r="O261" s="270"/>
      <c r="P261" s="270"/>
      <c r="Q261" s="270"/>
      <c r="R261" s="136"/>
      <c r="T261" s="166" t="s">
        <v>5</v>
      </c>
      <c r="U261" s="46" t="s">
        <v>45</v>
      </c>
      <c r="V261" s="38"/>
      <c r="W261" s="167">
        <f>V261*K261</f>
        <v>0</v>
      </c>
      <c r="X261" s="167">
        <v>2.5000000000000001E-2</v>
      </c>
      <c r="Y261" s="167">
        <f>X261*K261</f>
        <v>0.22055</v>
      </c>
      <c r="Z261" s="167">
        <v>0</v>
      </c>
      <c r="AA261" s="168">
        <f>Z261*K261</f>
        <v>0</v>
      </c>
      <c r="AR261" s="21" t="s">
        <v>307</v>
      </c>
      <c r="AT261" s="21" t="s">
        <v>304</v>
      </c>
      <c r="AU261" s="21" t="s">
        <v>104</v>
      </c>
      <c r="AY261" s="21" t="s">
        <v>155</v>
      </c>
      <c r="BE261" s="107">
        <f>IF(U261="základní",N261,0)</f>
        <v>0</v>
      </c>
      <c r="BF261" s="107">
        <f>IF(U261="snížená",N261,0)</f>
        <v>0</v>
      </c>
      <c r="BG261" s="107">
        <f>IF(U261="zákl. přenesená",N261,0)</f>
        <v>0</v>
      </c>
      <c r="BH261" s="107">
        <f>IF(U261="sníž. přenesená",N261,0)</f>
        <v>0</v>
      </c>
      <c r="BI261" s="107">
        <f>IF(U261="nulová",N261,0)</f>
        <v>0</v>
      </c>
      <c r="BJ261" s="21" t="s">
        <v>85</v>
      </c>
      <c r="BK261" s="107">
        <f>ROUND(L261*K261,2)</f>
        <v>0</v>
      </c>
      <c r="BL261" s="21" t="s">
        <v>242</v>
      </c>
      <c r="BM261" s="21" t="s">
        <v>433</v>
      </c>
    </row>
    <row r="262" spans="2:65" s="11" customFormat="1" ht="14.4" customHeight="1">
      <c r="B262" s="176"/>
      <c r="C262" s="177"/>
      <c r="D262" s="177"/>
      <c r="E262" s="178" t="s">
        <v>5</v>
      </c>
      <c r="F262" s="275" t="s">
        <v>434</v>
      </c>
      <c r="G262" s="276"/>
      <c r="H262" s="276"/>
      <c r="I262" s="276"/>
      <c r="J262" s="177"/>
      <c r="K262" s="179">
        <v>4.6719999999999997</v>
      </c>
      <c r="L262" s="177"/>
      <c r="M262" s="177"/>
      <c r="N262" s="177"/>
      <c r="O262" s="177"/>
      <c r="P262" s="177"/>
      <c r="Q262" s="177"/>
      <c r="R262" s="180"/>
      <c r="T262" s="181"/>
      <c r="U262" s="177"/>
      <c r="V262" s="177"/>
      <c r="W262" s="177"/>
      <c r="X262" s="177"/>
      <c r="Y262" s="177"/>
      <c r="Z262" s="177"/>
      <c r="AA262" s="182"/>
      <c r="AT262" s="183" t="s">
        <v>167</v>
      </c>
      <c r="AU262" s="183" t="s">
        <v>104</v>
      </c>
      <c r="AV262" s="11" t="s">
        <v>104</v>
      </c>
      <c r="AW262" s="11" t="s">
        <v>37</v>
      </c>
      <c r="AX262" s="11" t="s">
        <v>80</v>
      </c>
      <c r="AY262" s="183" t="s">
        <v>155</v>
      </c>
    </row>
    <row r="263" spans="2:65" s="11" customFormat="1" ht="14.4" customHeight="1">
      <c r="B263" s="176"/>
      <c r="C263" s="177"/>
      <c r="D263" s="177"/>
      <c r="E263" s="178" t="s">
        <v>5</v>
      </c>
      <c r="F263" s="273" t="s">
        <v>435</v>
      </c>
      <c r="G263" s="274"/>
      <c r="H263" s="274"/>
      <c r="I263" s="274"/>
      <c r="J263" s="177"/>
      <c r="K263" s="179">
        <v>2.68</v>
      </c>
      <c r="L263" s="177"/>
      <c r="M263" s="177"/>
      <c r="N263" s="177"/>
      <c r="O263" s="177"/>
      <c r="P263" s="177"/>
      <c r="Q263" s="177"/>
      <c r="R263" s="180"/>
      <c r="T263" s="181"/>
      <c r="U263" s="177"/>
      <c r="V263" s="177"/>
      <c r="W263" s="177"/>
      <c r="X263" s="177"/>
      <c r="Y263" s="177"/>
      <c r="Z263" s="177"/>
      <c r="AA263" s="182"/>
      <c r="AT263" s="183" t="s">
        <v>167</v>
      </c>
      <c r="AU263" s="183" t="s">
        <v>104</v>
      </c>
      <c r="AV263" s="11" t="s">
        <v>104</v>
      </c>
      <c r="AW263" s="11" t="s">
        <v>37</v>
      </c>
      <c r="AX263" s="11" t="s">
        <v>80</v>
      </c>
      <c r="AY263" s="183" t="s">
        <v>155</v>
      </c>
    </row>
    <row r="264" spans="2:65" s="12" customFormat="1" ht="14.4" customHeight="1">
      <c r="B264" s="184"/>
      <c r="C264" s="185"/>
      <c r="D264" s="185"/>
      <c r="E264" s="186" t="s">
        <v>5</v>
      </c>
      <c r="F264" s="279" t="s">
        <v>185</v>
      </c>
      <c r="G264" s="280"/>
      <c r="H264" s="280"/>
      <c r="I264" s="280"/>
      <c r="J264" s="185"/>
      <c r="K264" s="187">
        <v>7.3520000000000003</v>
      </c>
      <c r="L264" s="185"/>
      <c r="M264" s="185"/>
      <c r="N264" s="185"/>
      <c r="O264" s="185"/>
      <c r="P264" s="185"/>
      <c r="Q264" s="185"/>
      <c r="R264" s="188"/>
      <c r="T264" s="189"/>
      <c r="U264" s="185"/>
      <c r="V264" s="185"/>
      <c r="W264" s="185"/>
      <c r="X264" s="185"/>
      <c r="Y264" s="185"/>
      <c r="Z264" s="185"/>
      <c r="AA264" s="190"/>
      <c r="AT264" s="191" t="s">
        <v>167</v>
      </c>
      <c r="AU264" s="191" t="s">
        <v>104</v>
      </c>
      <c r="AV264" s="12" t="s">
        <v>160</v>
      </c>
      <c r="AW264" s="12" t="s">
        <v>37</v>
      </c>
      <c r="AX264" s="12" t="s">
        <v>85</v>
      </c>
      <c r="AY264" s="191" t="s">
        <v>155</v>
      </c>
    </row>
    <row r="265" spans="2:65" s="1" customFormat="1" ht="34.200000000000003" customHeight="1">
      <c r="B265" s="133"/>
      <c r="C265" s="162" t="s">
        <v>436</v>
      </c>
      <c r="D265" s="162" t="s">
        <v>156</v>
      </c>
      <c r="E265" s="163" t="s">
        <v>437</v>
      </c>
      <c r="F265" s="268" t="s">
        <v>438</v>
      </c>
      <c r="G265" s="268"/>
      <c r="H265" s="268"/>
      <c r="I265" s="268"/>
      <c r="J265" s="164" t="s">
        <v>337</v>
      </c>
      <c r="K265" s="165">
        <v>25.35</v>
      </c>
      <c r="L265" s="269">
        <v>0</v>
      </c>
      <c r="M265" s="269"/>
      <c r="N265" s="270">
        <f>ROUND(L265*K265,2)</f>
        <v>0</v>
      </c>
      <c r="O265" s="270"/>
      <c r="P265" s="270"/>
      <c r="Q265" s="270"/>
      <c r="R265" s="136"/>
      <c r="T265" s="166" t="s">
        <v>5</v>
      </c>
      <c r="U265" s="46" t="s">
        <v>45</v>
      </c>
      <c r="V265" s="38"/>
      <c r="W265" s="167">
        <f>V265*K265</f>
        <v>0</v>
      </c>
      <c r="X265" s="167">
        <v>9.7999999999999997E-4</v>
      </c>
      <c r="Y265" s="167">
        <f>X265*K265</f>
        <v>2.4843E-2</v>
      </c>
      <c r="Z265" s="167">
        <v>0</v>
      </c>
      <c r="AA265" s="168">
        <f>Z265*K265</f>
        <v>0</v>
      </c>
      <c r="AR265" s="21" t="s">
        <v>242</v>
      </c>
      <c r="AT265" s="21" t="s">
        <v>156</v>
      </c>
      <c r="AU265" s="21" t="s">
        <v>104</v>
      </c>
      <c r="AY265" s="21" t="s">
        <v>155</v>
      </c>
      <c r="BE265" s="107">
        <f>IF(U265="základní",N265,0)</f>
        <v>0</v>
      </c>
      <c r="BF265" s="107">
        <f>IF(U265="snížená",N265,0)</f>
        <v>0</v>
      </c>
      <c r="BG265" s="107">
        <f>IF(U265="zákl. přenesená",N265,0)</f>
        <v>0</v>
      </c>
      <c r="BH265" s="107">
        <f>IF(U265="sníž. přenesená",N265,0)</f>
        <v>0</v>
      </c>
      <c r="BI265" s="107">
        <f>IF(U265="nulová",N265,0)</f>
        <v>0</v>
      </c>
      <c r="BJ265" s="21" t="s">
        <v>85</v>
      </c>
      <c r="BK265" s="107">
        <f>ROUND(L265*K265,2)</f>
        <v>0</v>
      </c>
      <c r="BL265" s="21" t="s">
        <v>242</v>
      </c>
      <c r="BM265" s="21" t="s">
        <v>439</v>
      </c>
    </row>
    <row r="266" spans="2:65" s="11" customFormat="1" ht="14.4" customHeight="1">
      <c r="B266" s="176"/>
      <c r="C266" s="177"/>
      <c r="D266" s="177"/>
      <c r="E266" s="178" t="s">
        <v>5</v>
      </c>
      <c r="F266" s="275" t="s">
        <v>429</v>
      </c>
      <c r="G266" s="276"/>
      <c r="H266" s="276"/>
      <c r="I266" s="276"/>
      <c r="J266" s="177"/>
      <c r="K266" s="179">
        <v>16.11</v>
      </c>
      <c r="L266" s="177"/>
      <c r="M266" s="177"/>
      <c r="N266" s="177"/>
      <c r="O266" s="177"/>
      <c r="P266" s="177"/>
      <c r="Q266" s="177"/>
      <c r="R266" s="180"/>
      <c r="T266" s="181"/>
      <c r="U266" s="177"/>
      <c r="V266" s="177"/>
      <c r="W266" s="177"/>
      <c r="X266" s="177"/>
      <c r="Y266" s="177"/>
      <c r="Z266" s="177"/>
      <c r="AA266" s="182"/>
      <c r="AT266" s="183" t="s">
        <v>167</v>
      </c>
      <c r="AU266" s="183" t="s">
        <v>104</v>
      </c>
      <c r="AV266" s="11" t="s">
        <v>104</v>
      </c>
      <c r="AW266" s="11" t="s">
        <v>37</v>
      </c>
      <c r="AX266" s="11" t="s">
        <v>80</v>
      </c>
      <c r="AY266" s="183" t="s">
        <v>155</v>
      </c>
    </row>
    <row r="267" spans="2:65" s="11" customFormat="1" ht="14.4" customHeight="1">
      <c r="B267" s="176"/>
      <c r="C267" s="177"/>
      <c r="D267" s="177"/>
      <c r="E267" s="178" t="s">
        <v>5</v>
      </c>
      <c r="F267" s="273" t="s">
        <v>420</v>
      </c>
      <c r="G267" s="274"/>
      <c r="H267" s="274"/>
      <c r="I267" s="274"/>
      <c r="J267" s="177"/>
      <c r="K267" s="179">
        <v>9.24</v>
      </c>
      <c r="L267" s="177"/>
      <c r="M267" s="177"/>
      <c r="N267" s="177"/>
      <c r="O267" s="177"/>
      <c r="P267" s="177"/>
      <c r="Q267" s="177"/>
      <c r="R267" s="180"/>
      <c r="T267" s="181"/>
      <c r="U267" s="177"/>
      <c r="V267" s="177"/>
      <c r="W267" s="177"/>
      <c r="X267" s="177"/>
      <c r="Y267" s="177"/>
      <c r="Z267" s="177"/>
      <c r="AA267" s="182"/>
      <c r="AT267" s="183" t="s">
        <v>167</v>
      </c>
      <c r="AU267" s="183" t="s">
        <v>104</v>
      </c>
      <c r="AV267" s="11" t="s">
        <v>104</v>
      </c>
      <c r="AW267" s="11" t="s">
        <v>37</v>
      </c>
      <c r="AX267" s="11" t="s">
        <v>80</v>
      </c>
      <c r="AY267" s="183" t="s">
        <v>155</v>
      </c>
    </row>
    <row r="268" spans="2:65" s="12" customFormat="1" ht="14.4" customHeight="1">
      <c r="B268" s="184"/>
      <c r="C268" s="185"/>
      <c r="D268" s="185"/>
      <c r="E268" s="186" t="s">
        <v>5</v>
      </c>
      <c r="F268" s="279" t="s">
        <v>185</v>
      </c>
      <c r="G268" s="280"/>
      <c r="H268" s="280"/>
      <c r="I268" s="280"/>
      <c r="J268" s="185"/>
      <c r="K268" s="187">
        <v>25.35</v>
      </c>
      <c r="L268" s="185"/>
      <c r="M268" s="185"/>
      <c r="N268" s="185"/>
      <c r="O268" s="185"/>
      <c r="P268" s="185"/>
      <c r="Q268" s="185"/>
      <c r="R268" s="188"/>
      <c r="T268" s="189"/>
      <c r="U268" s="185"/>
      <c r="V268" s="185"/>
      <c r="W268" s="185"/>
      <c r="X268" s="185"/>
      <c r="Y268" s="185"/>
      <c r="Z268" s="185"/>
      <c r="AA268" s="190"/>
      <c r="AT268" s="191" t="s">
        <v>167</v>
      </c>
      <c r="AU268" s="191" t="s">
        <v>104</v>
      </c>
      <c r="AV268" s="12" t="s">
        <v>160</v>
      </c>
      <c r="AW268" s="12" t="s">
        <v>37</v>
      </c>
      <c r="AX268" s="12" t="s">
        <v>85</v>
      </c>
      <c r="AY268" s="191" t="s">
        <v>155</v>
      </c>
    </row>
    <row r="269" spans="2:65" s="1" customFormat="1" ht="22.8" customHeight="1">
      <c r="B269" s="133"/>
      <c r="C269" s="192" t="s">
        <v>440</v>
      </c>
      <c r="D269" s="192" t="s">
        <v>304</v>
      </c>
      <c r="E269" s="193" t="s">
        <v>431</v>
      </c>
      <c r="F269" s="281" t="s">
        <v>432</v>
      </c>
      <c r="G269" s="281"/>
      <c r="H269" s="281"/>
      <c r="I269" s="281"/>
      <c r="J269" s="194" t="s">
        <v>172</v>
      </c>
      <c r="K269" s="195">
        <v>4.8360000000000003</v>
      </c>
      <c r="L269" s="282">
        <v>0</v>
      </c>
      <c r="M269" s="282"/>
      <c r="N269" s="283">
        <f>ROUND(L269*K269,2)</f>
        <v>0</v>
      </c>
      <c r="O269" s="270"/>
      <c r="P269" s="270"/>
      <c r="Q269" s="270"/>
      <c r="R269" s="136"/>
      <c r="T269" s="166" t="s">
        <v>5</v>
      </c>
      <c r="U269" s="46" t="s">
        <v>45</v>
      </c>
      <c r="V269" s="38"/>
      <c r="W269" s="167">
        <f>V269*K269</f>
        <v>0</v>
      </c>
      <c r="X269" s="167">
        <v>2.5000000000000001E-2</v>
      </c>
      <c r="Y269" s="167">
        <f>X269*K269</f>
        <v>0.12090000000000001</v>
      </c>
      <c r="Z269" s="167">
        <v>0</v>
      </c>
      <c r="AA269" s="168">
        <f>Z269*K269</f>
        <v>0</v>
      </c>
      <c r="AR269" s="21" t="s">
        <v>307</v>
      </c>
      <c r="AT269" s="21" t="s">
        <v>304</v>
      </c>
      <c r="AU269" s="21" t="s">
        <v>104</v>
      </c>
      <c r="AY269" s="21" t="s">
        <v>155</v>
      </c>
      <c r="BE269" s="107">
        <f>IF(U269="základní",N269,0)</f>
        <v>0</v>
      </c>
      <c r="BF269" s="107">
        <f>IF(U269="snížená",N269,0)</f>
        <v>0</v>
      </c>
      <c r="BG269" s="107">
        <f>IF(U269="zákl. přenesená",N269,0)</f>
        <v>0</v>
      </c>
      <c r="BH269" s="107">
        <f>IF(U269="sníž. přenesená",N269,0)</f>
        <v>0</v>
      </c>
      <c r="BI269" s="107">
        <f>IF(U269="nulová",N269,0)</f>
        <v>0</v>
      </c>
      <c r="BJ269" s="21" t="s">
        <v>85</v>
      </c>
      <c r="BK269" s="107">
        <f>ROUND(L269*K269,2)</f>
        <v>0</v>
      </c>
      <c r="BL269" s="21" t="s">
        <v>242</v>
      </c>
      <c r="BM269" s="21" t="s">
        <v>441</v>
      </c>
    </row>
    <row r="270" spans="2:65" s="11" customFormat="1" ht="14.4" customHeight="1">
      <c r="B270" s="176"/>
      <c r="C270" s="177"/>
      <c r="D270" s="177"/>
      <c r="E270" s="178" t="s">
        <v>5</v>
      </c>
      <c r="F270" s="275" t="s">
        <v>442</v>
      </c>
      <c r="G270" s="276"/>
      <c r="H270" s="276"/>
      <c r="I270" s="276"/>
      <c r="J270" s="177"/>
      <c r="K270" s="179">
        <v>2.5609999999999999</v>
      </c>
      <c r="L270" s="177"/>
      <c r="M270" s="177"/>
      <c r="N270" s="177"/>
      <c r="O270" s="177"/>
      <c r="P270" s="177"/>
      <c r="Q270" s="177"/>
      <c r="R270" s="180"/>
      <c r="T270" s="181"/>
      <c r="U270" s="177"/>
      <c r="V270" s="177"/>
      <c r="W270" s="177"/>
      <c r="X270" s="177"/>
      <c r="Y270" s="177"/>
      <c r="Z270" s="177"/>
      <c r="AA270" s="182"/>
      <c r="AT270" s="183" t="s">
        <v>167</v>
      </c>
      <c r="AU270" s="183" t="s">
        <v>104</v>
      </c>
      <c r="AV270" s="11" t="s">
        <v>104</v>
      </c>
      <c r="AW270" s="11" t="s">
        <v>37</v>
      </c>
      <c r="AX270" s="11" t="s">
        <v>80</v>
      </c>
      <c r="AY270" s="183" t="s">
        <v>155</v>
      </c>
    </row>
    <row r="271" spans="2:65" s="11" customFormat="1" ht="14.4" customHeight="1">
      <c r="B271" s="176"/>
      <c r="C271" s="177"/>
      <c r="D271" s="177"/>
      <c r="E271" s="178" t="s">
        <v>5</v>
      </c>
      <c r="F271" s="273" t="s">
        <v>443</v>
      </c>
      <c r="G271" s="274"/>
      <c r="H271" s="274"/>
      <c r="I271" s="274"/>
      <c r="J271" s="177"/>
      <c r="K271" s="179">
        <v>1.4690000000000001</v>
      </c>
      <c r="L271" s="177"/>
      <c r="M271" s="177"/>
      <c r="N271" s="177"/>
      <c r="O271" s="177"/>
      <c r="P271" s="177"/>
      <c r="Q271" s="177"/>
      <c r="R271" s="180"/>
      <c r="T271" s="181"/>
      <c r="U271" s="177"/>
      <c r="V271" s="177"/>
      <c r="W271" s="177"/>
      <c r="X271" s="177"/>
      <c r="Y271" s="177"/>
      <c r="Z271" s="177"/>
      <c r="AA271" s="182"/>
      <c r="AT271" s="183" t="s">
        <v>167</v>
      </c>
      <c r="AU271" s="183" t="s">
        <v>104</v>
      </c>
      <c r="AV271" s="11" t="s">
        <v>104</v>
      </c>
      <c r="AW271" s="11" t="s">
        <v>37</v>
      </c>
      <c r="AX271" s="11" t="s">
        <v>80</v>
      </c>
      <c r="AY271" s="183" t="s">
        <v>155</v>
      </c>
    </row>
    <row r="272" spans="2:65" s="12" customFormat="1" ht="14.4" customHeight="1">
      <c r="B272" s="184"/>
      <c r="C272" s="185"/>
      <c r="D272" s="185"/>
      <c r="E272" s="186" t="s">
        <v>5</v>
      </c>
      <c r="F272" s="279" t="s">
        <v>185</v>
      </c>
      <c r="G272" s="280"/>
      <c r="H272" s="280"/>
      <c r="I272" s="280"/>
      <c r="J272" s="185"/>
      <c r="K272" s="187">
        <v>4.03</v>
      </c>
      <c r="L272" s="185"/>
      <c r="M272" s="185"/>
      <c r="N272" s="185"/>
      <c r="O272" s="185"/>
      <c r="P272" s="185"/>
      <c r="Q272" s="185"/>
      <c r="R272" s="188"/>
      <c r="T272" s="189"/>
      <c r="U272" s="185"/>
      <c r="V272" s="185"/>
      <c r="W272" s="185"/>
      <c r="X272" s="185"/>
      <c r="Y272" s="185"/>
      <c r="Z272" s="185"/>
      <c r="AA272" s="190"/>
      <c r="AT272" s="191" t="s">
        <v>167</v>
      </c>
      <c r="AU272" s="191" t="s">
        <v>104</v>
      </c>
      <c r="AV272" s="12" t="s">
        <v>160</v>
      </c>
      <c r="AW272" s="12" t="s">
        <v>37</v>
      </c>
      <c r="AX272" s="12" t="s">
        <v>85</v>
      </c>
      <c r="AY272" s="191" t="s">
        <v>155</v>
      </c>
    </row>
    <row r="273" spans="2:65" s="1" customFormat="1" ht="22.8" customHeight="1">
      <c r="B273" s="133"/>
      <c r="C273" s="162" t="s">
        <v>444</v>
      </c>
      <c r="D273" s="162" t="s">
        <v>156</v>
      </c>
      <c r="E273" s="163" t="s">
        <v>445</v>
      </c>
      <c r="F273" s="268" t="s">
        <v>446</v>
      </c>
      <c r="G273" s="268"/>
      <c r="H273" s="268"/>
      <c r="I273" s="268"/>
      <c r="J273" s="164" t="s">
        <v>172</v>
      </c>
      <c r="K273" s="165">
        <v>39.686</v>
      </c>
      <c r="L273" s="269">
        <v>0</v>
      </c>
      <c r="M273" s="269"/>
      <c r="N273" s="270">
        <f>ROUND(L273*K273,2)</f>
        <v>0</v>
      </c>
      <c r="O273" s="270"/>
      <c r="P273" s="270"/>
      <c r="Q273" s="270"/>
      <c r="R273" s="136"/>
      <c r="T273" s="166" t="s">
        <v>5</v>
      </c>
      <c r="U273" s="46" t="s">
        <v>45</v>
      </c>
      <c r="V273" s="38"/>
      <c r="W273" s="167">
        <f>V273*K273</f>
        <v>0</v>
      </c>
      <c r="X273" s="167">
        <v>0</v>
      </c>
      <c r="Y273" s="167">
        <f>X273*K273</f>
        <v>0</v>
      </c>
      <c r="Z273" s="167">
        <v>8.3169999999999994E-2</v>
      </c>
      <c r="AA273" s="168">
        <f>Z273*K273</f>
        <v>3.3006846199999997</v>
      </c>
      <c r="AR273" s="21" t="s">
        <v>242</v>
      </c>
      <c r="AT273" s="21" t="s">
        <v>156</v>
      </c>
      <c r="AU273" s="21" t="s">
        <v>104</v>
      </c>
      <c r="AY273" s="21" t="s">
        <v>155</v>
      </c>
      <c r="BE273" s="107">
        <f>IF(U273="základní",N273,0)</f>
        <v>0</v>
      </c>
      <c r="BF273" s="107">
        <f>IF(U273="snížená",N273,0)</f>
        <v>0</v>
      </c>
      <c r="BG273" s="107">
        <f>IF(U273="zákl. přenesená",N273,0)</f>
        <v>0</v>
      </c>
      <c r="BH273" s="107">
        <f>IF(U273="sníž. přenesená",N273,0)</f>
        <v>0</v>
      </c>
      <c r="BI273" s="107">
        <f>IF(U273="nulová",N273,0)</f>
        <v>0</v>
      </c>
      <c r="BJ273" s="21" t="s">
        <v>85</v>
      </c>
      <c r="BK273" s="107">
        <f>ROUND(L273*K273,2)</f>
        <v>0</v>
      </c>
      <c r="BL273" s="21" t="s">
        <v>242</v>
      </c>
      <c r="BM273" s="21" t="s">
        <v>447</v>
      </c>
    </row>
    <row r="274" spans="2:65" s="1" customFormat="1" ht="34.200000000000003" customHeight="1">
      <c r="B274" s="133"/>
      <c r="C274" s="162" t="s">
        <v>448</v>
      </c>
      <c r="D274" s="162" t="s">
        <v>156</v>
      </c>
      <c r="E274" s="163" t="s">
        <v>449</v>
      </c>
      <c r="F274" s="268" t="s">
        <v>450</v>
      </c>
      <c r="G274" s="268"/>
      <c r="H274" s="268"/>
      <c r="I274" s="268"/>
      <c r="J274" s="164" t="s">
        <v>172</v>
      </c>
      <c r="K274" s="165">
        <v>39.686</v>
      </c>
      <c r="L274" s="269">
        <v>0</v>
      </c>
      <c r="M274" s="269"/>
      <c r="N274" s="270">
        <f>ROUND(L274*K274,2)</f>
        <v>0</v>
      </c>
      <c r="O274" s="270"/>
      <c r="P274" s="270"/>
      <c r="Q274" s="270"/>
      <c r="R274" s="136"/>
      <c r="T274" s="166" t="s">
        <v>5</v>
      </c>
      <c r="U274" s="46" t="s">
        <v>45</v>
      </c>
      <c r="V274" s="38"/>
      <c r="W274" s="167">
        <f>V274*K274</f>
        <v>0</v>
      </c>
      <c r="X274" s="167">
        <v>8.9999999999999993E-3</v>
      </c>
      <c r="Y274" s="167">
        <f>X274*K274</f>
        <v>0.35717399999999999</v>
      </c>
      <c r="Z274" s="167">
        <v>0</v>
      </c>
      <c r="AA274" s="168">
        <f>Z274*K274</f>
        <v>0</v>
      </c>
      <c r="AR274" s="21" t="s">
        <v>242</v>
      </c>
      <c r="AT274" s="21" t="s">
        <v>156</v>
      </c>
      <c r="AU274" s="21" t="s">
        <v>104</v>
      </c>
      <c r="AY274" s="21" t="s">
        <v>155</v>
      </c>
      <c r="BE274" s="107">
        <f>IF(U274="základní",N274,0)</f>
        <v>0</v>
      </c>
      <c r="BF274" s="107">
        <f>IF(U274="snížená",N274,0)</f>
        <v>0</v>
      </c>
      <c r="BG274" s="107">
        <f>IF(U274="zákl. přenesená",N274,0)</f>
        <v>0</v>
      </c>
      <c r="BH274" s="107">
        <f>IF(U274="sníž. přenesená",N274,0)</f>
        <v>0</v>
      </c>
      <c r="BI274" s="107">
        <f>IF(U274="nulová",N274,0)</f>
        <v>0</v>
      </c>
      <c r="BJ274" s="21" t="s">
        <v>85</v>
      </c>
      <c r="BK274" s="107">
        <f>ROUND(L274*K274,2)</f>
        <v>0</v>
      </c>
      <c r="BL274" s="21" t="s">
        <v>242</v>
      </c>
      <c r="BM274" s="21" t="s">
        <v>451</v>
      </c>
    </row>
    <row r="275" spans="2:65" s="11" customFormat="1" ht="14.4" customHeight="1">
      <c r="B275" s="176"/>
      <c r="C275" s="177"/>
      <c r="D275" s="177"/>
      <c r="E275" s="178" t="s">
        <v>5</v>
      </c>
      <c r="F275" s="275" t="s">
        <v>298</v>
      </c>
      <c r="G275" s="276"/>
      <c r="H275" s="276"/>
      <c r="I275" s="276"/>
      <c r="J275" s="177"/>
      <c r="K275" s="179">
        <v>21.01</v>
      </c>
      <c r="L275" s="177"/>
      <c r="M275" s="177"/>
      <c r="N275" s="177"/>
      <c r="O275" s="177"/>
      <c r="P275" s="177"/>
      <c r="Q275" s="177"/>
      <c r="R275" s="180"/>
      <c r="T275" s="181"/>
      <c r="U275" s="177"/>
      <c r="V275" s="177"/>
      <c r="W275" s="177"/>
      <c r="X275" s="177"/>
      <c r="Y275" s="177"/>
      <c r="Z275" s="177"/>
      <c r="AA275" s="182"/>
      <c r="AT275" s="183" t="s">
        <v>167</v>
      </c>
      <c r="AU275" s="183" t="s">
        <v>104</v>
      </c>
      <c r="AV275" s="11" t="s">
        <v>104</v>
      </c>
      <c r="AW275" s="11" t="s">
        <v>37</v>
      </c>
      <c r="AX275" s="11" t="s">
        <v>80</v>
      </c>
      <c r="AY275" s="183" t="s">
        <v>155</v>
      </c>
    </row>
    <row r="276" spans="2:65" s="11" customFormat="1" ht="14.4" customHeight="1">
      <c r="B276" s="176"/>
      <c r="C276" s="177"/>
      <c r="D276" s="177"/>
      <c r="E276" s="178" t="s">
        <v>5</v>
      </c>
      <c r="F276" s="273" t="s">
        <v>299</v>
      </c>
      <c r="G276" s="274"/>
      <c r="H276" s="274"/>
      <c r="I276" s="274"/>
      <c r="J276" s="177"/>
      <c r="K276" s="179">
        <v>5.2809999999999997</v>
      </c>
      <c r="L276" s="177"/>
      <c r="M276" s="177"/>
      <c r="N276" s="177"/>
      <c r="O276" s="177"/>
      <c r="P276" s="177"/>
      <c r="Q276" s="177"/>
      <c r="R276" s="180"/>
      <c r="T276" s="181"/>
      <c r="U276" s="177"/>
      <c r="V276" s="177"/>
      <c r="W276" s="177"/>
      <c r="X276" s="177"/>
      <c r="Y276" s="177"/>
      <c r="Z276" s="177"/>
      <c r="AA276" s="182"/>
      <c r="AT276" s="183" t="s">
        <v>167</v>
      </c>
      <c r="AU276" s="183" t="s">
        <v>104</v>
      </c>
      <c r="AV276" s="11" t="s">
        <v>104</v>
      </c>
      <c r="AW276" s="11" t="s">
        <v>37</v>
      </c>
      <c r="AX276" s="11" t="s">
        <v>80</v>
      </c>
      <c r="AY276" s="183" t="s">
        <v>155</v>
      </c>
    </row>
    <row r="277" spans="2:65" s="11" customFormat="1" ht="14.4" customHeight="1">
      <c r="B277" s="176"/>
      <c r="C277" s="177"/>
      <c r="D277" s="177"/>
      <c r="E277" s="178" t="s">
        <v>5</v>
      </c>
      <c r="F277" s="273" t="s">
        <v>300</v>
      </c>
      <c r="G277" s="274"/>
      <c r="H277" s="274"/>
      <c r="I277" s="274"/>
      <c r="J277" s="177"/>
      <c r="K277" s="179">
        <v>11.353</v>
      </c>
      <c r="L277" s="177"/>
      <c r="M277" s="177"/>
      <c r="N277" s="177"/>
      <c r="O277" s="177"/>
      <c r="P277" s="177"/>
      <c r="Q277" s="177"/>
      <c r="R277" s="180"/>
      <c r="T277" s="181"/>
      <c r="U277" s="177"/>
      <c r="V277" s="177"/>
      <c r="W277" s="177"/>
      <c r="X277" s="177"/>
      <c r="Y277" s="177"/>
      <c r="Z277" s="177"/>
      <c r="AA277" s="182"/>
      <c r="AT277" s="183" t="s">
        <v>167</v>
      </c>
      <c r="AU277" s="183" t="s">
        <v>104</v>
      </c>
      <c r="AV277" s="11" t="s">
        <v>104</v>
      </c>
      <c r="AW277" s="11" t="s">
        <v>37</v>
      </c>
      <c r="AX277" s="11" t="s">
        <v>80</v>
      </c>
      <c r="AY277" s="183" t="s">
        <v>155</v>
      </c>
    </row>
    <row r="278" spans="2:65" s="11" customFormat="1" ht="14.4" customHeight="1">
      <c r="B278" s="176"/>
      <c r="C278" s="177"/>
      <c r="D278" s="177"/>
      <c r="E278" s="178" t="s">
        <v>5</v>
      </c>
      <c r="F278" s="273" t="s">
        <v>301</v>
      </c>
      <c r="G278" s="274"/>
      <c r="H278" s="274"/>
      <c r="I278" s="274"/>
      <c r="J278" s="177"/>
      <c r="K278" s="179">
        <v>1.75</v>
      </c>
      <c r="L278" s="177"/>
      <c r="M278" s="177"/>
      <c r="N278" s="177"/>
      <c r="O278" s="177"/>
      <c r="P278" s="177"/>
      <c r="Q278" s="177"/>
      <c r="R278" s="180"/>
      <c r="T278" s="181"/>
      <c r="U278" s="177"/>
      <c r="V278" s="177"/>
      <c r="W278" s="177"/>
      <c r="X278" s="177"/>
      <c r="Y278" s="177"/>
      <c r="Z278" s="177"/>
      <c r="AA278" s="182"/>
      <c r="AT278" s="183" t="s">
        <v>167</v>
      </c>
      <c r="AU278" s="183" t="s">
        <v>104</v>
      </c>
      <c r="AV278" s="11" t="s">
        <v>104</v>
      </c>
      <c r="AW278" s="11" t="s">
        <v>37</v>
      </c>
      <c r="AX278" s="11" t="s">
        <v>80</v>
      </c>
      <c r="AY278" s="183" t="s">
        <v>155</v>
      </c>
    </row>
    <row r="279" spans="2:65" s="11" customFormat="1" ht="14.4" customHeight="1">
      <c r="B279" s="176"/>
      <c r="C279" s="177"/>
      <c r="D279" s="177"/>
      <c r="E279" s="178" t="s">
        <v>5</v>
      </c>
      <c r="F279" s="273" t="s">
        <v>302</v>
      </c>
      <c r="G279" s="274"/>
      <c r="H279" s="274"/>
      <c r="I279" s="274"/>
      <c r="J279" s="177"/>
      <c r="K279" s="179">
        <v>0.29199999999999998</v>
      </c>
      <c r="L279" s="177"/>
      <c r="M279" s="177"/>
      <c r="N279" s="177"/>
      <c r="O279" s="177"/>
      <c r="P279" s="177"/>
      <c r="Q279" s="177"/>
      <c r="R279" s="180"/>
      <c r="T279" s="181"/>
      <c r="U279" s="177"/>
      <c r="V279" s="177"/>
      <c r="W279" s="177"/>
      <c r="X279" s="177"/>
      <c r="Y279" s="177"/>
      <c r="Z279" s="177"/>
      <c r="AA279" s="182"/>
      <c r="AT279" s="183" t="s">
        <v>167</v>
      </c>
      <c r="AU279" s="183" t="s">
        <v>104</v>
      </c>
      <c r="AV279" s="11" t="s">
        <v>104</v>
      </c>
      <c r="AW279" s="11" t="s">
        <v>37</v>
      </c>
      <c r="AX279" s="11" t="s">
        <v>80</v>
      </c>
      <c r="AY279" s="183" t="s">
        <v>155</v>
      </c>
    </row>
    <row r="280" spans="2:65" s="12" customFormat="1" ht="14.4" customHeight="1">
      <c r="B280" s="184"/>
      <c r="C280" s="185"/>
      <c r="D280" s="185"/>
      <c r="E280" s="186" t="s">
        <v>5</v>
      </c>
      <c r="F280" s="279" t="s">
        <v>185</v>
      </c>
      <c r="G280" s="280"/>
      <c r="H280" s="280"/>
      <c r="I280" s="280"/>
      <c r="J280" s="185"/>
      <c r="K280" s="187">
        <v>39.686</v>
      </c>
      <c r="L280" s="185"/>
      <c r="M280" s="185"/>
      <c r="N280" s="185"/>
      <c r="O280" s="185"/>
      <c r="P280" s="185"/>
      <c r="Q280" s="185"/>
      <c r="R280" s="188"/>
      <c r="T280" s="189"/>
      <c r="U280" s="185"/>
      <c r="V280" s="185"/>
      <c r="W280" s="185"/>
      <c r="X280" s="185"/>
      <c r="Y280" s="185"/>
      <c r="Z280" s="185"/>
      <c r="AA280" s="190"/>
      <c r="AT280" s="191" t="s">
        <v>167</v>
      </c>
      <c r="AU280" s="191" t="s">
        <v>104</v>
      </c>
      <c r="AV280" s="12" t="s">
        <v>160</v>
      </c>
      <c r="AW280" s="12" t="s">
        <v>37</v>
      </c>
      <c r="AX280" s="12" t="s">
        <v>85</v>
      </c>
      <c r="AY280" s="191" t="s">
        <v>155</v>
      </c>
    </row>
    <row r="281" spans="2:65" s="1" customFormat="1" ht="22.8" customHeight="1">
      <c r="B281" s="133"/>
      <c r="C281" s="192" t="s">
        <v>452</v>
      </c>
      <c r="D281" s="192" t="s">
        <v>304</v>
      </c>
      <c r="E281" s="193" t="s">
        <v>431</v>
      </c>
      <c r="F281" s="281" t="s">
        <v>432</v>
      </c>
      <c r="G281" s="281"/>
      <c r="H281" s="281"/>
      <c r="I281" s="281"/>
      <c r="J281" s="194" t="s">
        <v>172</v>
      </c>
      <c r="K281" s="195">
        <v>45.639000000000003</v>
      </c>
      <c r="L281" s="282">
        <v>0</v>
      </c>
      <c r="M281" s="282"/>
      <c r="N281" s="283">
        <f>ROUND(L281*K281,2)</f>
        <v>0</v>
      </c>
      <c r="O281" s="270"/>
      <c r="P281" s="270"/>
      <c r="Q281" s="270"/>
      <c r="R281" s="136"/>
      <c r="T281" s="166" t="s">
        <v>5</v>
      </c>
      <c r="U281" s="46" t="s">
        <v>45</v>
      </c>
      <c r="V281" s="38"/>
      <c r="W281" s="167">
        <f>V281*K281</f>
        <v>0</v>
      </c>
      <c r="X281" s="167">
        <v>2.5000000000000001E-2</v>
      </c>
      <c r="Y281" s="167">
        <f>X281*K281</f>
        <v>1.1409750000000001</v>
      </c>
      <c r="Z281" s="167">
        <v>0</v>
      </c>
      <c r="AA281" s="168">
        <f>Z281*K281</f>
        <v>0</v>
      </c>
      <c r="AR281" s="21" t="s">
        <v>307</v>
      </c>
      <c r="AT281" s="21" t="s">
        <v>304</v>
      </c>
      <c r="AU281" s="21" t="s">
        <v>104</v>
      </c>
      <c r="AY281" s="21" t="s">
        <v>155</v>
      </c>
      <c r="BE281" s="107">
        <f>IF(U281="základní",N281,0)</f>
        <v>0</v>
      </c>
      <c r="BF281" s="107">
        <f>IF(U281="snížená",N281,0)</f>
        <v>0</v>
      </c>
      <c r="BG281" s="107">
        <f>IF(U281="zákl. přenesená",N281,0)</f>
        <v>0</v>
      </c>
      <c r="BH281" s="107">
        <f>IF(U281="sníž. přenesená",N281,0)</f>
        <v>0</v>
      </c>
      <c r="BI281" s="107">
        <f>IF(U281="nulová",N281,0)</f>
        <v>0</v>
      </c>
      <c r="BJ281" s="21" t="s">
        <v>85</v>
      </c>
      <c r="BK281" s="107">
        <f>ROUND(L281*K281,2)</f>
        <v>0</v>
      </c>
      <c r="BL281" s="21" t="s">
        <v>242</v>
      </c>
      <c r="BM281" s="21" t="s">
        <v>453</v>
      </c>
    </row>
    <row r="282" spans="2:65" s="1" customFormat="1" ht="14.4" customHeight="1">
      <c r="B282" s="133"/>
      <c r="C282" s="162" t="s">
        <v>454</v>
      </c>
      <c r="D282" s="162" t="s">
        <v>156</v>
      </c>
      <c r="E282" s="163" t="s">
        <v>455</v>
      </c>
      <c r="F282" s="268" t="s">
        <v>456</v>
      </c>
      <c r="G282" s="268"/>
      <c r="H282" s="268"/>
      <c r="I282" s="268"/>
      <c r="J282" s="164" t="s">
        <v>172</v>
      </c>
      <c r="K282" s="165">
        <v>51.067999999999998</v>
      </c>
      <c r="L282" s="269">
        <v>0</v>
      </c>
      <c r="M282" s="269"/>
      <c r="N282" s="270">
        <f>ROUND(L282*K282,2)</f>
        <v>0</v>
      </c>
      <c r="O282" s="270"/>
      <c r="P282" s="270"/>
      <c r="Q282" s="270"/>
      <c r="R282" s="136"/>
      <c r="T282" s="166" t="s">
        <v>5</v>
      </c>
      <c r="U282" s="46" t="s">
        <v>45</v>
      </c>
      <c r="V282" s="38"/>
      <c r="W282" s="167">
        <f>V282*K282</f>
        <v>0</v>
      </c>
      <c r="X282" s="167">
        <v>2.9999999999999997E-4</v>
      </c>
      <c r="Y282" s="167">
        <f>X282*K282</f>
        <v>1.5320399999999998E-2</v>
      </c>
      <c r="Z282" s="167">
        <v>0</v>
      </c>
      <c r="AA282" s="168">
        <f>Z282*K282</f>
        <v>0</v>
      </c>
      <c r="AR282" s="21" t="s">
        <v>242</v>
      </c>
      <c r="AT282" s="21" t="s">
        <v>156</v>
      </c>
      <c r="AU282" s="21" t="s">
        <v>104</v>
      </c>
      <c r="AY282" s="21" t="s">
        <v>155</v>
      </c>
      <c r="BE282" s="107">
        <f>IF(U282="základní",N282,0)</f>
        <v>0</v>
      </c>
      <c r="BF282" s="107">
        <f>IF(U282="snížená",N282,0)</f>
        <v>0</v>
      </c>
      <c r="BG282" s="107">
        <f>IF(U282="zákl. přenesená",N282,0)</f>
        <v>0</v>
      </c>
      <c r="BH282" s="107">
        <f>IF(U282="sníž. přenesená",N282,0)</f>
        <v>0</v>
      </c>
      <c r="BI282" s="107">
        <f>IF(U282="nulová",N282,0)</f>
        <v>0</v>
      </c>
      <c r="BJ282" s="21" t="s">
        <v>85</v>
      </c>
      <c r="BK282" s="107">
        <f>ROUND(L282*K282,2)</f>
        <v>0</v>
      </c>
      <c r="BL282" s="21" t="s">
        <v>242</v>
      </c>
      <c r="BM282" s="21" t="s">
        <v>457</v>
      </c>
    </row>
    <row r="283" spans="2:65" s="11" customFormat="1" ht="14.4" customHeight="1">
      <c r="B283" s="176"/>
      <c r="C283" s="177"/>
      <c r="D283" s="177"/>
      <c r="E283" s="178" t="s">
        <v>5</v>
      </c>
      <c r="F283" s="275" t="s">
        <v>458</v>
      </c>
      <c r="G283" s="276"/>
      <c r="H283" s="276"/>
      <c r="I283" s="276"/>
      <c r="J283" s="177"/>
      <c r="K283" s="179">
        <v>39.686</v>
      </c>
      <c r="L283" s="177"/>
      <c r="M283" s="177"/>
      <c r="N283" s="177"/>
      <c r="O283" s="177"/>
      <c r="P283" s="177"/>
      <c r="Q283" s="177"/>
      <c r="R283" s="180"/>
      <c r="T283" s="181"/>
      <c r="U283" s="177"/>
      <c r="V283" s="177"/>
      <c r="W283" s="177"/>
      <c r="X283" s="177"/>
      <c r="Y283" s="177"/>
      <c r="Z283" s="177"/>
      <c r="AA283" s="182"/>
      <c r="AT283" s="183" t="s">
        <v>167</v>
      </c>
      <c r="AU283" s="183" t="s">
        <v>104</v>
      </c>
      <c r="AV283" s="11" t="s">
        <v>104</v>
      </c>
      <c r="AW283" s="11" t="s">
        <v>37</v>
      </c>
      <c r="AX283" s="11" t="s">
        <v>80</v>
      </c>
      <c r="AY283" s="183" t="s">
        <v>155</v>
      </c>
    </row>
    <row r="284" spans="2:65" s="11" customFormat="1" ht="14.4" customHeight="1">
      <c r="B284" s="176"/>
      <c r="C284" s="177"/>
      <c r="D284" s="177"/>
      <c r="E284" s="178" t="s">
        <v>5</v>
      </c>
      <c r="F284" s="273" t="s">
        <v>459</v>
      </c>
      <c r="G284" s="274"/>
      <c r="H284" s="274"/>
      <c r="I284" s="274"/>
      <c r="J284" s="177"/>
      <c r="K284" s="179">
        <v>7.2329999999999997</v>
      </c>
      <c r="L284" s="177"/>
      <c r="M284" s="177"/>
      <c r="N284" s="177"/>
      <c r="O284" s="177"/>
      <c r="P284" s="177"/>
      <c r="Q284" s="177"/>
      <c r="R284" s="180"/>
      <c r="T284" s="181"/>
      <c r="U284" s="177"/>
      <c r="V284" s="177"/>
      <c r="W284" s="177"/>
      <c r="X284" s="177"/>
      <c r="Y284" s="177"/>
      <c r="Z284" s="177"/>
      <c r="AA284" s="182"/>
      <c r="AT284" s="183" t="s">
        <v>167</v>
      </c>
      <c r="AU284" s="183" t="s">
        <v>104</v>
      </c>
      <c r="AV284" s="11" t="s">
        <v>104</v>
      </c>
      <c r="AW284" s="11" t="s">
        <v>37</v>
      </c>
      <c r="AX284" s="11" t="s">
        <v>80</v>
      </c>
      <c r="AY284" s="183" t="s">
        <v>155</v>
      </c>
    </row>
    <row r="285" spans="2:65" s="11" customFormat="1" ht="22.8" customHeight="1">
      <c r="B285" s="176"/>
      <c r="C285" s="177"/>
      <c r="D285" s="177"/>
      <c r="E285" s="178" t="s">
        <v>5</v>
      </c>
      <c r="F285" s="273" t="s">
        <v>460</v>
      </c>
      <c r="G285" s="274"/>
      <c r="H285" s="274"/>
      <c r="I285" s="274"/>
      <c r="J285" s="177"/>
      <c r="K285" s="179">
        <v>4.149</v>
      </c>
      <c r="L285" s="177"/>
      <c r="M285" s="177"/>
      <c r="N285" s="177"/>
      <c r="O285" s="177"/>
      <c r="P285" s="177"/>
      <c r="Q285" s="177"/>
      <c r="R285" s="180"/>
      <c r="T285" s="181"/>
      <c r="U285" s="177"/>
      <c r="V285" s="177"/>
      <c r="W285" s="177"/>
      <c r="X285" s="177"/>
      <c r="Y285" s="177"/>
      <c r="Z285" s="177"/>
      <c r="AA285" s="182"/>
      <c r="AT285" s="183" t="s">
        <v>167</v>
      </c>
      <c r="AU285" s="183" t="s">
        <v>104</v>
      </c>
      <c r="AV285" s="11" t="s">
        <v>104</v>
      </c>
      <c r="AW285" s="11" t="s">
        <v>37</v>
      </c>
      <c r="AX285" s="11" t="s">
        <v>80</v>
      </c>
      <c r="AY285" s="183" t="s">
        <v>155</v>
      </c>
    </row>
    <row r="286" spans="2:65" s="12" customFormat="1" ht="14.4" customHeight="1">
      <c r="B286" s="184"/>
      <c r="C286" s="185"/>
      <c r="D286" s="185"/>
      <c r="E286" s="186" t="s">
        <v>5</v>
      </c>
      <c r="F286" s="279" t="s">
        <v>185</v>
      </c>
      <c r="G286" s="280"/>
      <c r="H286" s="280"/>
      <c r="I286" s="280"/>
      <c r="J286" s="185"/>
      <c r="K286" s="187">
        <v>51.067999999999998</v>
      </c>
      <c r="L286" s="185"/>
      <c r="M286" s="185"/>
      <c r="N286" s="185"/>
      <c r="O286" s="185"/>
      <c r="P286" s="185"/>
      <c r="Q286" s="185"/>
      <c r="R286" s="188"/>
      <c r="T286" s="189"/>
      <c r="U286" s="185"/>
      <c r="V286" s="185"/>
      <c r="W286" s="185"/>
      <c r="X286" s="185"/>
      <c r="Y286" s="185"/>
      <c r="Z286" s="185"/>
      <c r="AA286" s="190"/>
      <c r="AT286" s="191" t="s">
        <v>167</v>
      </c>
      <c r="AU286" s="191" t="s">
        <v>104</v>
      </c>
      <c r="AV286" s="12" t="s">
        <v>160</v>
      </c>
      <c r="AW286" s="12" t="s">
        <v>37</v>
      </c>
      <c r="AX286" s="12" t="s">
        <v>85</v>
      </c>
      <c r="AY286" s="191" t="s">
        <v>155</v>
      </c>
    </row>
    <row r="287" spans="2:65" s="1" customFormat="1" ht="22.8" customHeight="1">
      <c r="B287" s="133"/>
      <c r="C287" s="162" t="s">
        <v>461</v>
      </c>
      <c r="D287" s="162" t="s">
        <v>156</v>
      </c>
      <c r="E287" s="163" t="s">
        <v>462</v>
      </c>
      <c r="F287" s="268" t="s">
        <v>463</v>
      </c>
      <c r="G287" s="268"/>
      <c r="H287" s="268"/>
      <c r="I287" s="268"/>
      <c r="J287" s="164" t="s">
        <v>205</v>
      </c>
      <c r="K287" s="165">
        <v>1.917</v>
      </c>
      <c r="L287" s="269">
        <v>0</v>
      </c>
      <c r="M287" s="269"/>
      <c r="N287" s="270">
        <f>ROUND(L287*K287,2)</f>
        <v>0</v>
      </c>
      <c r="O287" s="270"/>
      <c r="P287" s="270"/>
      <c r="Q287" s="270"/>
      <c r="R287" s="136"/>
      <c r="T287" s="166" t="s">
        <v>5</v>
      </c>
      <c r="U287" s="46" t="s">
        <v>45</v>
      </c>
      <c r="V287" s="38"/>
      <c r="W287" s="167">
        <f>V287*K287</f>
        <v>0</v>
      </c>
      <c r="X287" s="167">
        <v>0</v>
      </c>
      <c r="Y287" s="167">
        <f>X287*K287</f>
        <v>0</v>
      </c>
      <c r="Z287" s="167">
        <v>0</v>
      </c>
      <c r="AA287" s="168">
        <f>Z287*K287</f>
        <v>0</v>
      </c>
      <c r="AR287" s="21" t="s">
        <v>242</v>
      </c>
      <c r="AT287" s="21" t="s">
        <v>156</v>
      </c>
      <c r="AU287" s="21" t="s">
        <v>104</v>
      </c>
      <c r="AY287" s="21" t="s">
        <v>155</v>
      </c>
      <c r="BE287" s="107">
        <f>IF(U287="základní",N287,0)</f>
        <v>0</v>
      </c>
      <c r="BF287" s="107">
        <f>IF(U287="snížená",N287,0)</f>
        <v>0</v>
      </c>
      <c r="BG287" s="107">
        <f>IF(U287="zákl. přenesená",N287,0)</f>
        <v>0</v>
      </c>
      <c r="BH287" s="107">
        <f>IF(U287="sníž. přenesená",N287,0)</f>
        <v>0</v>
      </c>
      <c r="BI287" s="107">
        <f>IF(U287="nulová",N287,0)</f>
        <v>0</v>
      </c>
      <c r="BJ287" s="21" t="s">
        <v>85</v>
      </c>
      <c r="BK287" s="107">
        <f>ROUND(L287*K287,2)</f>
        <v>0</v>
      </c>
      <c r="BL287" s="21" t="s">
        <v>242</v>
      </c>
      <c r="BM287" s="21" t="s">
        <v>464</v>
      </c>
    </row>
    <row r="288" spans="2:65" s="9" customFormat="1" ht="29.85" customHeight="1">
      <c r="B288" s="151"/>
      <c r="C288" s="152"/>
      <c r="D288" s="161" t="s">
        <v>124</v>
      </c>
      <c r="E288" s="161"/>
      <c r="F288" s="161"/>
      <c r="G288" s="161"/>
      <c r="H288" s="161"/>
      <c r="I288" s="161"/>
      <c r="J288" s="161"/>
      <c r="K288" s="161"/>
      <c r="L288" s="161"/>
      <c r="M288" s="161"/>
      <c r="N288" s="290">
        <f>BK288</f>
        <v>0</v>
      </c>
      <c r="O288" s="291"/>
      <c r="P288" s="291"/>
      <c r="Q288" s="291"/>
      <c r="R288" s="154"/>
      <c r="T288" s="155"/>
      <c r="U288" s="152"/>
      <c r="V288" s="152"/>
      <c r="W288" s="156">
        <f>SUM(W289:W307)</f>
        <v>0</v>
      </c>
      <c r="X288" s="152"/>
      <c r="Y288" s="156">
        <f>SUM(Y289:Y307)</f>
        <v>3.1256078000000005</v>
      </c>
      <c r="Z288" s="152"/>
      <c r="AA288" s="157">
        <f>SUM(AA289:AA307)</f>
        <v>0</v>
      </c>
      <c r="AR288" s="158" t="s">
        <v>104</v>
      </c>
      <c r="AT288" s="159" t="s">
        <v>79</v>
      </c>
      <c r="AU288" s="159" t="s">
        <v>85</v>
      </c>
      <c r="AY288" s="158" t="s">
        <v>155</v>
      </c>
      <c r="BK288" s="160">
        <f>SUM(BK289:BK307)</f>
        <v>0</v>
      </c>
    </row>
    <row r="289" spans="2:65" s="1" customFormat="1" ht="34.200000000000003" customHeight="1">
      <c r="B289" s="133"/>
      <c r="C289" s="162" t="s">
        <v>465</v>
      </c>
      <c r="D289" s="162" t="s">
        <v>156</v>
      </c>
      <c r="E289" s="163" t="s">
        <v>466</v>
      </c>
      <c r="F289" s="268" t="s">
        <v>467</v>
      </c>
      <c r="G289" s="268"/>
      <c r="H289" s="268"/>
      <c r="I289" s="268"/>
      <c r="J289" s="164" t="s">
        <v>172</v>
      </c>
      <c r="K289" s="165">
        <v>115.80200000000001</v>
      </c>
      <c r="L289" s="269">
        <v>0</v>
      </c>
      <c r="M289" s="269"/>
      <c r="N289" s="270">
        <f>ROUND(L289*K289,2)</f>
        <v>0</v>
      </c>
      <c r="O289" s="270"/>
      <c r="P289" s="270"/>
      <c r="Q289" s="270"/>
      <c r="R289" s="136"/>
      <c r="T289" s="166" t="s">
        <v>5</v>
      </c>
      <c r="U289" s="46" t="s">
        <v>45</v>
      </c>
      <c r="V289" s="38"/>
      <c r="W289" s="167">
        <f>V289*K289</f>
        <v>0</v>
      </c>
      <c r="X289" s="167">
        <v>3.5999999999999999E-3</v>
      </c>
      <c r="Y289" s="167">
        <f>X289*K289</f>
        <v>0.41688720000000001</v>
      </c>
      <c r="Z289" s="167">
        <v>0</v>
      </c>
      <c r="AA289" s="168">
        <f>Z289*K289</f>
        <v>0</v>
      </c>
      <c r="AR289" s="21" t="s">
        <v>242</v>
      </c>
      <c r="AT289" s="21" t="s">
        <v>156</v>
      </c>
      <c r="AU289" s="21" t="s">
        <v>104</v>
      </c>
      <c r="AY289" s="21" t="s">
        <v>155</v>
      </c>
      <c r="BE289" s="107">
        <f>IF(U289="základní",N289,0)</f>
        <v>0</v>
      </c>
      <c r="BF289" s="107">
        <f>IF(U289="snížená",N289,0)</f>
        <v>0</v>
      </c>
      <c r="BG289" s="107">
        <f>IF(U289="zákl. přenesená",N289,0)</f>
        <v>0</v>
      </c>
      <c r="BH289" s="107">
        <f>IF(U289="sníž. přenesená",N289,0)</f>
        <v>0</v>
      </c>
      <c r="BI289" s="107">
        <f>IF(U289="nulová",N289,0)</f>
        <v>0</v>
      </c>
      <c r="BJ289" s="21" t="s">
        <v>85</v>
      </c>
      <c r="BK289" s="107">
        <f>ROUND(L289*K289,2)</f>
        <v>0</v>
      </c>
      <c r="BL289" s="21" t="s">
        <v>242</v>
      </c>
      <c r="BM289" s="21" t="s">
        <v>468</v>
      </c>
    </row>
    <row r="290" spans="2:65" s="10" customFormat="1" ht="14.4" customHeight="1">
      <c r="B290" s="169"/>
      <c r="C290" s="170"/>
      <c r="D290" s="170"/>
      <c r="E290" s="171" t="s">
        <v>5</v>
      </c>
      <c r="F290" s="271" t="s">
        <v>469</v>
      </c>
      <c r="G290" s="272"/>
      <c r="H290" s="272"/>
      <c r="I290" s="272"/>
      <c r="J290" s="170"/>
      <c r="K290" s="171" t="s">
        <v>5</v>
      </c>
      <c r="L290" s="170"/>
      <c r="M290" s="170"/>
      <c r="N290" s="170"/>
      <c r="O290" s="170"/>
      <c r="P290" s="170"/>
      <c r="Q290" s="170"/>
      <c r="R290" s="172"/>
      <c r="T290" s="173"/>
      <c r="U290" s="170"/>
      <c r="V290" s="170"/>
      <c r="W290" s="170"/>
      <c r="X290" s="170"/>
      <c r="Y290" s="170"/>
      <c r="Z290" s="170"/>
      <c r="AA290" s="174"/>
      <c r="AT290" s="175" t="s">
        <v>167</v>
      </c>
      <c r="AU290" s="175" t="s">
        <v>104</v>
      </c>
      <c r="AV290" s="10" t="s">
        <v>85</v>
      </c>
      <c r="AW290" s="10" t="s">
        <v>37</v>
      </c>
      <c r="AX290" s="10" t="s">
        <v>80</v>
      </c>
      <c r="AY290" s="175" t="s">
        <v>155</v>
      </c>
    </row>
    <row r="291" spans="2:65" s="11" customFormat="1" ht="14.4" customHeight="1">
      <c r="B291" s="176"/>
      <c r="C291" s="177"/>
      <c r="D291" s="177"/>
      <c r="E291" s="178" t="s">
        <v>5</v>
      </c>
      <c r="F291" s="273" t="s">
        <v>470</v>
      </c>
      <c r="G291" s="274"/>
      <c r="H291" s="274"/>
      <c r="I291" s="274"/>
      <c r="J291" s="177"/>
      <c r="K291" s="179">
        <v>92.055000000000007</v>
      </c>
      <c r="L291" s="177"/>
      <c r="M291" s="177"/>
      <c r="N291" s="177"/>
      <c r="O291" s="177"/>
      <c r="P291" s="177"/>
      <c r="Q291" s="177"/>
      <c r="R291" s="180"/>
      <c r="T291" s="181"/>
      <c r="U291" s="177"/>
      <c r="V291" s="177"/>
      <c r="W291" s="177"/>
      <c r="X291" s="177"/>
      <c r="Y291" s="177"/>
      <c r="Z291" s="177"/>
      <c r="AA291" s="182"/>
      <c r="AT291" s="183" t="s">
        <v>167</v>
      </c>
      <c r="AU291" s="183" t="s">
        <v>104</v>
      </c>
      <c r="AV291" s="11" t="s">
        <v>104</v>
      </c>
      <c r="AW291" s="11" t="s">
        <v>37</v>
      </c>
      <c r="AX291" s="11" t="s">
        <v>80</v>
      </c>
      <c r="AY291" s="183" t="s">
        <v>155</v>
      </c>
    </row>
    <row r="292" spans="2:65" s="11" customFormat="1" ht="14.4" customHeight="1">
      <c r="B292" s="176"/>
      <c r="C292" s="177"/>
      <c r="D292" s="177"/>
      <c r="E292" s="178" t="s">
        <v>5</v>
      </c>
      <c r="F292" s="273" t="s">
        <v>471</v>
      </c>
      <c r="G292" s="274"/>
      <c r="H292" s="274"/>
      <c r="I292" s="274"/>
      <c r="J292" s="177"/>
      <c r="K292" s="179">
        <v>32.130000000000003</v>
      </c>
      <c r="L292" s="177"/>
      <c r="M292" s="177"/>
      <c r="N292" s="177"/>
      <c r="O292" s="177"/>
      <c r="P292" s="177"/>
      <c r="Q292" s="177"/>
      <c r="R292" s="180"/>
      <c r="T292" s="181"/>
      <c r="U292" s="177"/>
      <c r="V292" s="177"/>
      <c r="W292" s="177"/>
      <c r="X292" s="177"/>
      <c r="Y292" s="177"/>
      <c r="Z292" s="177"/>
      <c r="AA292" s="182"/>
      <c r="AT292" s="183" t="s">
        <v>167</v>
      </c>
      <c r="AU292" s="183" t="s">
        <v>104</v>
      </c>
      <c r="AV292" s="11" t="s">
        <v>104</v>
      </c>
      <c r="AW292" s="11" t="s">
        <v>37</v>
      </c>
      <c r="AX292" s="11" t="s">
        <v>80</v>
      </c>
      <c r="AY292" s="183" t="s">
        <v>155</v>
      </c>
    </row>
    <row r="293" spans="2:65" s="10" customFormat="1" ht="14.4" customHeight="1">
      <c r="B293" s="169"/>
      <c r="C293" s="170"/>
      <c r="D293" s="170"/>
      <c r="E293" s="171" t="s">
        <v>5</v>
      </c>
      <c r="F293" s="277" t="s">
        <v>472</v>
      </c>
      <c r="G293" s="278"/>
      <c r="H293" s="278"/>
      <c r="I293" s="278"/>
      <c r="J293" s="170"/>
      <c r="K293" s="171" t="s">
        <v>5</v>
      </c>
      <c r="L293" s="170"/>
      <c r="M293" s="170"/>
      <c r="N293" s="170"/>
      <c r="O293" s="170"/>
      <c r="P293" s="170"/>
      <c r="Q293" s="170"/>
      <c r="R293" s="172"/>
      <c r="T293" s="173"/>
      <c r="U293" s="170"/>
      <c r="V293" s="170"/>
      <c r="W293" s="170"/>
      <c r="X293" s="170"/>
      <c r="Y293" s="170"/>
      <c r="Z293" s="170"/>
      <c r="AA293" s="174"/>
      <c r="AT293" s="175" t="s">
        <v>167</v>
      </c>
      <c r="AU293" s="175" t="s">
        <v>104</v>
      </c>
      <c r="AV293" s="10" t="s">
        <v>85</v>
      </c>
      <c r="AW293" s="10" t="s">
        <v>37</v>
      </c>
      <c r="AX293" s="10" t="s">
        <v>80</v>
      </c>
      <c r="AY293" s="175" t="s">
        <v>155</v>
      </c>
    </row>
    <row r="294" spans="2:65" s="11" customFormat="1" ht="14.4" customHeight="1">
      <c r="B294" s="176"/>
      <c r="C294" s="177"/>
      <c r="D294" s="177"/>
      <c r="E294" s="178" t="s">
        <v>5</v>
      </c>
      <c r="F294" s="273" t="s">
        <v>473</v>
      </c>
      <c r="G294" s="274"/>
      <c r="H294" s="274"/>
      <c r="I294" s="274"/>
      <c r="J294" s="177"/>
      <c r="K294" s="179">
        <v>-5.6219999999999999</v>
      </c>
      <c r="L294" s="177"/>
      <c r="M294" s="177"/>
      <c r="N294" s="177"/>
      <c r="O294" s="177"/>
      <c r="P294" s="177"/>
      <c r="Q294" s="177"/>
      <c r="R294" s="180"/>
      <c r="T294" s="181"/>
      <c r="U294" s="177"/>
      <c r="V294" s="177"/>
      <c r="W294" s="177"/>
      <c r="X294" s="177"/>
      <c r="Y294" s="177"/>
      <c r="Z294" s="177"/>
      <c r="AA294" s="182"/>
      <c r="AT294" s="183" t="s">
        <v>167</v>
      </c>
      <c r="AU294" s="183" t="s">
        <v>104</v>
      </c>
      <c r="AV294" s="11" t="s">
        <v>104</v>
      </c>
      <c r="AW294" s="11" t="s">
        <v>37</v>
      </c>
      <c r="AX294" s="11" t="s">
        <v>80</v>
      </c>
      <c r="AY294" s="183" t="s">
        <v>155</v>
      </c>
    </row>
    <row r="295" spans="2:65" s="11" customFormat="1" ht="14.4" customHeight="1">
      <c r="B295" s="176"/>
      <c r="C295" s="177"/>
      <c r="D295" s="177"/>
      <c r="E295" s="178" t="s">
        <v>5</v>
      </c>
      <c r="F295" s="273" t="s">
        <v>474</v>
      </c>
      <c r="G295" s="274"/>
      <c r="H295" s="274"/>
      <c r="I295" s="274"/>
      <c r="J295" s="177"/>
      <c r="K295" s="179">
        <v>-4.9089999999999998</v>
      </c>
      <c r="L295" s="177"/>
      <c r="M295" s="177"/>
      <c r="N295" s="177"/>
      <c r="O295" s="177"/>
      <c r="P295" s="177"/>
      <c r="Q295" s="177"/>
      <c r="R295" s="180"/>
      <c r="T295" s="181"/>
      <c r="U295" s="177"/>
      <c r="V295" s="177"/>
      <c r="W295" s="177"/>
      <c r="X295" s="177"/>
      <c r="Y295" s="177"/>
      <c r="Z295" s="177"/>
      <c r="AA295" s="182"/>
      <c r="AT295" s="183" t="s">
        <v>167</v>
      </c>
      <c r="AU295" s="183" t="s">
        <v>104</v>
      </c>
      <c r="AV295" s="11" t="s">
        <v>104</v>
      </c>
      <c r="AW295" s="11" t="s">
        <v>37</v>
      </c>
      <c r="AX295" s="11" t="s">
        <v>80</v>
      </c>
      <c r="AY295" s="183" t="s">
        <v>155</v>
      </c>
    </row>
    <row r="296" spans="2:65" s="11" customFormat="1" ht="14.4" customHeight="1">
      <c r="B296" s="176"/>
      <c r="C296" s="177"/>
      <c r="D296" s="177"/>
      <c r="E296" s="178" t="s">
        <v>5</v>
      </c>
      <c r="F296" s="273" t="s">
        <v>475</v>
      </c>
      <c r="G296" s="274"/>
      <c r="H296" s="274"/>
      <c r="I296" s="274"/>
      <c r="J296" s="177"/>
      <c r="K296" s="179">
        <v>-11.9</v>
      </c>
      <c r="L296" s="177"/>
      <c r="M296" s="177"/>
      <c r="N296" s="177"/>
      <c r="O296" s="177"/>
      <c r="P296" s="177"/>
      <c r="Q296" s="177"/>
      <c r="R296" s="180"/>
      <c r="T296" s="181"/>
      <c r="U296" s="177"/>
      <c r="V296" s="177"/>
      <c r="W296" s="177"/>
      <c r="X296" s="177"/>
      <c r="Y296" s="177"/>
      <c r="Z296" s="177"/>
      <c r="AA296" s="182"/>
      <c r="AT296" s="183" t="s">
        <v>167</v>
      </c>
      <c r="AU296" s="183" t="s">
        <v>104</v>
      </c>
      <c r="AV296" s="11" t="s">
        <v>104</v>
      </c>
      <c r="AW296" s="11" t="s">
        <v>37</v>
      </c>
      <c r="AX296" s="11" t="s">
        <v>80</v>
      </c>
      <c r="AY296" s="183" t="s">
        <v>155</v>
      </c>
    </row>
    <row r="297" spans="2:65" s="11" customFormat="1" ht="14.4" customHeight="1">
      <c r="B297" s="176"/>
      <c r="C297" s="177"/>
      <c r="D297" s="177"/>
      <c r="E297" s="178" t="s">
        <v>5</v>
      </c>
      <c r="F297" s="273" t="s">
        <v>476</v>
      </c>
      <c r="G297" s="274"/>
      <c r="H297" s="274"/>
      <c r="I297" s="274"/>
      <c r="J297" s="177"/>
      <c r="K297" s="179">
        <v>-12.41</v>
      </c>
      <c r="L297" s="177"/>
      <c r="M297" s="177"/>
      <c r="N297" s="177"/>
      <c r="O297" s="177"/>
      <c r="P297" s="177"/>
      <c r="Q297" s="177"/>
      <c r="R297" s="180"/>
      <c r="T297" s="181"/>
      <c r="U297" s="177"/>
      <c r="V297" s="177"/>
      <c r="W297" s="177"/>
      <c r="X297" s="177"/>
      <c r="Y297" s="177"/>
      <c r="Z297" s="177"/>
      <c r="AA297" s="182"/>
      <c r="AT297" s="183" t="s">
        <v>167</v>
      </c>
      <c r="AU297" s="183" t="s">
        <v>104</v>
      </c>
      <c r="AV297" s="11" t="s">
        <v>104</v>
      </c>
      <c r="AW297" s="11" t="s">
        <v>37</v>
      </c>
      <c r="AX297" s="11" t="s">
        <v>80</v>
      </c>
      <c r="AY297" s="183" t="s">
        <v>155</v>
      </c>
    </row>
    <row r="298" spans="2:65" s="10" customFormat="1" ht="14.4" customHeight="1">
      <c r="B298" s="169"/>
      <c r="C298" s="170"/>
      <c r="D298" s="170"/>
      <c r="E298" s="171" t="s">
        <v>5</v>
      </c>
      <c r="F298" s="277" t="s">
        <v>181</v>
      </c>
      <c r="G298" s="278"/>
      <c r="H298" s="278"/>
      <c r="I298" s="278"/>
      <c r="J298" s="170"/>
      <c r="K298" s="171" t="s">
        <v>5</v>
      </c>
      <c r="L298" s="170"/>
      <c r="M298" s="170"/>
      <c r="N298" s="170"/>
      <c r="O298" s="170"/>
      <c r="P298" s="170"/>
      <c r="Q298" s="170"/>
      <c r="R298" s="172"/>
      <c r="T298" s="173"/>
      <c r="U298" s="170"/>
      <c r="V298" s="170"/>
      <c r="W298" s="170"/>
      <c r="X298" s="170"/>
      <c r="Y298" s="170"/>
      <c r="Z298" s="170"/>
      <c r="AA298" s="174"/>
      <c r="AT298" s="175" t="s">
        <v>167</v>
      </c>
      <c r="AU298" s="175" t="s">
        <v>104</v>
      </c>
      <c r="AV298" s="10" t="s">
        <v>85</v>
      </c>
      <c r="AW298" s="10" t="s">
        <v>37</v>
      </c>
      <c r="AX298" s="10" t="s">
        <v>80</v>
      </c>
      <c r="AY298" s="175" t="s">
        <v>155</v>
      </c>
    </row>
    <row r="299" spans="2:65" s="11" customFormat="1" ht="14.4" customHeight="1">
      <c r="B299" s="176"/>
      <c r="C299" s="177"/>
      <c r="D299" s="177"/>
      <c r="E299" s="178" t="s">
        <v>5</v>
      </c>
      <c r="F299" s="273" t="s">
        <v>182</v>
      </c>
      <c r="G299" s="274"/>
      <c r="H299" s="274"/>
      <c r="I299" s="274"/>
      <c r="J299" s="177"/>
      <c r="K299" s="179">
        <v>6.3559999999999999</v>
      </c>
      <c r="L299" s="177"/>
      <c r="M299" s="177"/>
      <c r="N299" s="177"/>
      <c r="O299" s="177"/>
      <c r="P299" s="177"/>
      <c r="Q299" s="177"/>
      <c r="R299" s="180"/>
      <c r="T299" s="181"/>
      <c r="U299" s="177"/>
      <c r="V299" s="177"/>
      <c r="W299" s="177"/>
      <c r="X299" s="177"/>
      <c r="Y299" s="177"/>
      <c r="Z299" s="177"/>
      <c r="AA299" s="182"/>
      <c r="AT299" s="183" t="s">
        <v>167</v>
      </c>
      <c r="AU299" s="183" t="s">
        <v>104</v>
      </c>
      <c r="AV299" s="11" t="s">
        <v>104</v>
      </c>
      <c r="AW299" s="11" t="s">
        <v>37</v>
      </c>
      <c r="AX299" s="11" t="s">
        <v>80</v>
      </c>
      <c r="AY299" s="183" t="s">
        <v>155</v>
      </c>
    </row>
    <row r="300" spans="2:65" s="11" customFormat="1" ht="14.4" customHeight="1">
      <c r="B300" s="176"/>
      <c r="C300" s="177"/>
      <c r="D300" s="177"/>
      <c r="E300" s="178" t="s">
        <v>5</v>
      </c>
      <c r="F300" s="273" t="s">
        <v>183</v>
      </c>
      <c r="G300" s="274"/>
      <c r="H300" s="274"/>
      <c r="I300" s="274"/>
      <c r="J300" s="177"/>
      <c r="K300" s="179">
        <v>5.4649999999999999</v>
      </c>
      <c r="L300" s="177"/>
      <c r="M300" s="177"/>
      <c r="N300" s="177"/>
      <c r="O300" s="177"/>
      <c r="P300" s="177"/>
      <c r="Q300" s="177"/>
      <c r="R300" s="180"/>
      <c r="T300" s="181"/>
      <c r="U300" s="177"/>
      <c r="V300" s="177"/>
      <c r="W300" s="177"/>
      <c r="X300" s="177"/>
      <c r="Y300" s="177"/>
      <c r="Z300" s="177"/>
      <c r="AA300" s="182"/>
      <c r="AT300" s="183" t="s">
        <v>167</v>
      </c>
      <c r="AU300" s="183" t="s">
        <v>104</v>
      </c>
      <c r="AV300" s="11" t="s">
        <v>104</v>
      </c>
      <c r="AW300" s="11" t="s">
        <v>37</v>
      </c>
      <c r="AX300" s="11" t="s">
        <v>80</v>
      </c>
      <c r="AY300" s="183" t="s">
        <v>155</v>
      </c>
    </row>
    <row r="301" spans="2:65" s="11" customFormat="1" ht="14.4" customHeight="1">
      <c r="B301" s="176"/>
      <c r="C301" s="177"/>
      <c r="D301" s="177"/>
      <c r="E301" s="178" t="s">
        <v>5</v>
      </c>
      <c r="F301" s="273" t="s">
        <v>184</v>
      </c>
      <c r="G301" s="274"/>
      <c r="H301" s="274"/>
      <c r="I301" s="274"/>
      <c r="J301" s="177"/>
      <c r="K301" s="179">
        <v>14.637</v>
      </c>
      <c r="L301" s="177"/>
      <c r="M301" s="177"/>
      <c r="N301" s="177"/>
      <c r="O301" s="177"/>
      <c r="P301" s="177"/>
      <c r="Q301" s="177"/>
      <c r="R301" s="180"/>
      <c r="T301" s="181"/>
      <c r="U301" s="177"/>
      <c r="V301" s="177"/>
      <c r="W301" s="177"/>
      <c r="X301" s="177"/>
      <c r="Y301" s="177"/>
      <c r="Z301" s="177"/>
      <c r="AA301" s="182"/>
      <c r="AT301" s="183" t="s">
        <v>167</v>
      </c>
      <c r="AU301" s="183" t="s">
        <v>104</v>
      </c>
      <c r="AV301" s="11" t="s">
        <v>104</v>
      </c>
      <c r="AW301" s="11" t="s">
        <v>37</v>
      </c>
      <c r="AX301" s="11" t="s">
        <v>80</v>
      </c>
      <c r="AY301" s="183" t="s">
        <v>155</v>
      </c>
    </row>
    <row r="302" spans="2:65" s="12" customFormat="1" ht="14.4" customHeight="1">
      <c r="B302" s="184"/>
      <c r="C302" s="185"/>
      <c r="D302" s="185"/>
      <c r="E302" s="186" t="s">
        <v>5</v>
      </c>
      <c r="F302" s="279" t="s">
        <v>185</v>
      </c>
      <c r="G302" s="280"/>
      <c r="H302" s="280"/>
      <c r="I302" s="280"/>
      <c r="J302" s="185"/>
      <c r="K302" s="187">
        <v>115.80200000000001</v>
      </c>
      <c r="L302" s="185"/>
      <c r="M302" s="185"/>
      <c r="N302" s="185"/>
      <c r="O302" s="185"/>
      <c r="P302" s="185"/>
      <c r="Q302" s="185"/>
      <c r="R302" s="188"/>
      <c r="T302" s="189"/>
      <c r="U302" s="185"/>
      <c r="V302" s="185"/>
      <c r="W302" s="185"/>
      <c r="X302" s="185"/>
      <c r="Y302" s="185"/>
      <c r="Z302" s="185"/>
      <c r="AA302" s="190"/>
      <c r="AT302" s="191" t="s">
        <v>167</v>
      </c>
      <c r="AU302" s="191" t="s">
        <v>104</v>
      </c>
      <c r="AV302" s="12" t="s">
        <v>160</v>
      </c>
      <c r="AW302" s="12" t="s">
        <v>37</v>
      </c>
      <c r="AX302" s="12" t="s">
        <v>85</v>
      </c>
      <c r="AY302" s="191" t="s">
        <v>155</v>
      </c>
    </row>
    <row r="303" spans="2:65" s="1" customFormat="1" ht="22.8" customHeight="1">
      <c r="B303" s="133"/>
      <c r="C303" s="192" t="s">
        <v>477</v>
      </c>
      <c r="D303" s="192" t="s">
        <v>304</v>
      </c>
      <c r="E303" s="193" t="s">
        <v>478</v>
      </c>
      <c r="F303" s="281" t="s">
        <v>479</v>
      </c>
      <c r="G303" s="281"/>
      <c r="H303" s="281"/>
      <c r="I303" s="281"/>
      <c r="J303" s="194" t="s">
        <v>172</v>
      </c>
      <c r="K303" s="195">
        <v>133.172</v>
      </c>
      <c r="L303" s="282">
        <v>0</v>
      </c>
      <c r="M303" s="282"/>
      <c r="N303" s="283">
        <f>ROUND(L303*K303,2)</f>
        <v>0</v>
      </c>
      <c r="O303" s="270"/>
      <c r="P303" s="270"/>
      <c r="Q303" s="270"/>
      <c r="R303" s="136"/>
      <c r="T303" s="166" t="s">
        <v>5</v>
      </c>
      <c r="U303" s="46" t="s">
        <v>45</v>
      </c>
      <c r="V303" s="38"/>
      <c r="W303" s="167">
        <f>V303*K303</f>
        <v>0</v>
      </c>
      <c r="X303" s="167">
        <v>0.02</v>
      </c>
      <c r="Y303" s="167">
        <f>X303*K303</f>
        <v>2.66344</v>
      </c>
      <c r="Z303" s="167">
        <v>0</v>
      </c>
      <c r="AA303" s="168">
        <f>Z303*K303</f>
        <v>0</v>
      </c>
      <c r="AR303" s="21" t="s">
        <v>307</v>
      </c>
      <c r="AT303" s="21" t="s">
        <v>304</v>
      </c>
      <c r="AU303" s="21" t="s">
        <v>104</v>
      </c>
      <c r="AY303" s="21" t="s">
        <v>155</v>
      </c>
      <c r="BE303" s="107">
        <f>IF(U303="základní",N303,0)</f>
        <v>0</v>
      </c>
      <c r="BF303" s="107">
        <f>IF(U303="snížená",N303,0)</f>
        <v>0</v>
      </c>
      <c r="BG303" s="107">
        <f>IF(U303="zákl. přenesená",N303,0)</f>
        <v>0</v>
      </c>
      <c r="BH303" s="107">
        <f>IF(U303="sníž. přenesená",N303,0)</f>
        <v>0</v>
      </c>
      <c r="BI303" s="107">
        <f>IF(U303="nulová",N303,0)</f>
        <v>0</v>
      </c>
      <c r="BJ303" s="21" t="s">
        <v>85</v>
      </c>
      <c r="BK303" s="107">
        <f>ROUND(L303*K303,2)</f>
        <v>0</v>
      </c>
      <c r="BL303" s="21" t="s">
        <v>242</v>
      </c>
      <c r="BM303" s="21" t="s">
        <v>480</v>
      </c>
    </row>
    <row r="304" spans="2:65" s="1" customFormat="1" ht="22.8" customHeight="1">
      <c r="B304" s="133"/>
      <c r="C304" s="162" t="s">
        <v>481</v>
      </c>
      <c r="D304" s="162" t="s">
        <v>156</v>
      </c>
      <c r="E304" s="163" t="s">
        <v>482</v>
      </c>
      <c r="F304" s="268" t="s">
        <v>483</v>
      </c>
      <c r="G304" s="268"/>
      <c r="H304" s="268"/>
      <c r="I304" s="268"/>
      <c r="J304" s="164" t="s">
        <v>337</v>
      </c>
      <c r="K304" s="165">
        <v>34</v>
      </c>
      <c r="L304" s="269">
        <v>0</v>
      </c>
      <c r="M304" s="269"/>
      <c r="N304" s="270">
        <f>ROUND(L304*K304,2)</f>
        <v>0</v>
      </c>
      <c r="O304" s="270"/>
      <c r="P304" s="270"/>
      <c r="Q304" s="270"/>
      <c r="R304" s="136"/>
      <c r="T304" s="166" t="s">
        <v>5</v>
      </c>
      <c r="U304" s="46" t="s">
        <v>45</v>
      </c>
      <c r="V304" s="38"/>
      <c r="W304" s="167">
        <f>V304*K304</f>
        <v>0</v>
      </c>
      <c r="X304" s="167">
        <v>3.1E-4</v>
      </c>
      <c r="Y304" s="167">
        <f>X304*K304</f>
        <v>1.0540000000000001E-2</v>
      </c>
      <c r="Z304" s="167">
        <v>0</v>
      </c>
      <c r="AA304" s="168">
        <f>Z304*K304</f>
        <v>0</v>
      </c>
      <c r="AR304" s="21" t="s">
        <v>242</v>
      </c>
      <c r="AT304" s="21" t="s">
        <v>156</v>
      </c>
      <c r="AU304" s="21" t="s">
        <v>104</v>
      </c>
      <c r="AY304" s="21" t="s">
        <v>155</v>
      </c>
      <c r="BE304" s="107">
        <f>IF(U304="základní",N304,0)</f>
        <v>0</v>
      </c>
      <c r="BF304" s="107">
        <f>IF(U304="snížená",N304,0)</f>
        <v>0</v>
      </c>
      <c r="BG304" s="107">
        <f>IF(U304="zákl. přenesená",N304,0)</f>
        <v>0</v>
      </c>
      <c r="BH304" s="107">
        <f>IF(U304="sníž. přenesená",N304,0)</f>
        <v>0</v>
      </c>
      <c r="BI304" s="107">
        <f>IF(U304="nulová",N304,0)</f>
        <v>0</v>
      </c>
      <c r="BJ304" s="21" t="s">
        <v>85</v>
      </c>
      <c r="BK304" s="107">
        <f>ROUND(L304*K304,2)</f>
        <v>0</v>
      </c>
      <c r="BL304" s="21" t="s">
        <v>242</v>
      </c>
      <c r="BM304" s="21" t="s">
        <v>484</v>
      </c>
    </row>
    <row r="305" spans="2:65" s="11" customFormat="1" ht="14.4" customHeight="1">
      <c r="B305" s="176"/>
      <c r="C305" s="177"/>
      <c r="D305" s="177"/>
      <c r="E305" s="178" t="s">
        <v>5</v>
      </c>
      <c r="F305" s="275" t="s">
        <v>485</v>
      </c>
      <c r="G305" s="276"/>
      <c r="H305" s="276"/>
      <c r="I305" s="276"/>
      <c r="J305" s="177"/>
      <c r="K305" s="179">
        <v>34</v>
      </c>
      <c r="L305" s="177"/>
      <c r="M305" s="177"/>
      <c r="N305" s="177"/>
      <c r="O305" s="177"/>
      <c r="P305" s="177"/>
      <c r="Q305" s="177"/>
      <c r="R305" s="180"/>
      <c r="T305" s="181"/>
      <c r="U305" s="177"/>
      <c r="V305" s="177"/>
      <c r="W305" s="177"/>
      <c r="X305" s="177"/>
      <c r="Y305" s="177"/>
      <c r="Z305" s="177"/>
      <c r="AA305" s="182"/>
      <c r="AT305" s="183" t="s">
        <v>167</v>
      </c>
      <c r="AU305" s="183" t="s">
        <v>104</v>
      </c>
      <c r="AV305" s="11" t="s">
        <v>104</v>
      </c>
      <c r="AW305" s="11" t="s">
        <v>37</v>
      </c>
      <c r="AX305" s="11" t="s">
        <v>85</v>
      </c>
      <c r="AY305" s="183" t="s">
        <v>155</v>
      </c>
    </row>
    <row r="306" spans="2:65" s="1" customFormat="1" ht="14.4" customHeight="1">
      <c r="B306" s="133"/>
      <c r="C306" s="162" t="s">
        <v>486</v>
      </c>
      <c r="D306" s="162" t="s">
        <v>156</v>
      </c>
      <c r="E306" s="163" t="s">
        <v>487</v>
      </c>
      <c r="F306" s="268" t="s">
        <v>488</v>
      </c>
      <c r="G306" s="268"/>
      <c r="H306" s="268"/>
      <c r="I306" s="268"/>
      <c r="J306" s="164" t="s">
        <v>172</v>
      </c>
      <c r="K306" s="165">
        <v>115.80200000000001</v>
      </c>
      <c r="L306" s="269">
        <v>0</v>
      </c>
      <c r="M306" s="269"/>
      <c r="N306" s="270">
        <f>ROUND(L306*K306,2)</f>
        <v>0</v>
      </c>
      <c r="O306" s="270"/>
      <c r="P306" s="270"/>
      <c r="Q306" s="270"/>
      <c r="R306" s="136"/>
      <c r="T306" s="166" t="s">
        <v>5</v>
      </c>
      <c r="U306" s="46" t="s">
        <v>45</v>
      </c>
      <c r="V306" s="38"/>
      <c r="W306" s="167">
        <f>V306*K306</f>
        <v>0</v>
      </c>
      <c r="X306" s="167">
        <v>2.9999999999999997E-4</v>
      </c>
      <c r="Y306" s="167">
        <f>X306*K306</f>
        <v>3.4740599999999996E-2</v>
      </c>
      <c r="Z306" s="167">
        <v>0</v>
      </c>
      <c r="AA306" s="168">
        <f>Z306*K306</f>
        <v>0</v>
      </c>
      <c r="AR306" s="21" t="s">
        <v>242</v>
      </c>
      <c r="AT306" s="21" t="s">
        <v>156</v>
      </c>
      <c r="AU306" s="21" t="s">
        <v>104</v>
      </c>
      <c r="AY306" s="21" t="s">
        <v>155</v>
      </c>
      <c r="BE306" s="107">
        <f>IF(U306="základní",N306,0)</f>
        <v>0</v>
      </c>
      <c r="BF306" s="107">
        <f>IF(U306="snížená",N306,0)</f>
        <v>0</v>
      </c>
      <c r="BG306" s="107">
        <f>IF(U306="zákl. přenesená",N306,0)</f>
        <v>0</v>
      </c>
      <c r="BH306" s="107">
        <f>IF(U306="sníž. přenesená",N306,0)</f>
        <v>0</v>
      </c>
      <c r="BI306" s="107">
        <f>IF(U306="nulová",N306,0)</f>
        <v>0</v>
      </c>
      <c r="BJ306" s="21" t="s">
        <v>85</v>
      </c>
      <c r="BK306" s="107">
        <f>ROUND(L306*K306,2)</f>
        <v>0</v>
      </c>
      <c r="BL306" s="21" t="s">
        <v>242</v>
      </c>
      <c r="BM306" s="21" t="s">
        <v>489</v>
      </c>
    </row>
    <row r="307" spans="2:65" s="1" customFormat="1" ht="22.8" customHeight="1">
      <c r="B307" s="133"/>
      <c r="C307" s="162" t="s">
        <v>490</v>
      </c>
      <c r="D307" s="162" t="s">
        <v>156</v>
      </c>
      <c r="E307" s="163" t="s">
        <v>491</v>
      </c>
      <c r="F307" s="268" t="s">
        <v>492</v>
      </c>
      <c r="G307" s="268"/>
      <c r="H307" s="268"/>
      <c r="I307" s="268"/>
      <c r="J307" s="164" t="s">
        <v>205</v>
      </c>
      <c r="K307" s="165">
        <v>3.1259999999999999</v>
      </c>
      <c r="L307" s="269">
        <v>0</v>
      </c>
      <c r="M307" s="269"/>
      <c r="N307" s="270">
        <f>ROUND(L307*K307,2)</f>
        <v>0</v>
      </c>
      <c r="O307" s="270"/>
      <c r="P307" s="270"/>
      <c r="Q307" s="270"/>
      <c r="R307" s="136"/>
      <c r="T307" s="166" t="s">
        <v>5</v>
      </c>
      <c r="U307" s="46" t="s">
        <v>45</v>
      </c>
      <c r="V307" s="38"/>
      <c r="W307" s="167">
        <f>V307*K307</f>
        <v>0</v>
      </c>
      <c r="X307" s="167">
        <v>0</v>
      </c>
      <c r="Y307" s="167">
        <f>X307*K307</f>
        <v>0</v>
      </c>
      <c r="Z307" s="167">
        <v>0</v>
      </c>
      <c r="AA307" s="168">
        <f>Z307*K307</f>
        <v>0</v>
      </c>
      <c r="AR307" s="21" t="s">
        <v>242</v>
      </c>
      <c r="AT307" s="21" t="s">
        <v>156</v>
      </c>
      <c r="AU307" s="21" t="s">
        <v>104</v>
      </c>
      <c r="AY307" s="21" t="s">
        <v>155</v>
      </c>
      <c r="BE307" s="107">
        <f>IF(U307="základní",N307,0)</f>
        <v>0</v>
      </c>
      <c r="BF307" s="107">
        <f>IF(U307="snížená",N307,0)</f>
        <v>0</v>
      </c>
      <c r="BG307" s="107">
        <f>IF(U307="zákl. přenesená",N307,0)</f>
        <v>0</v>
      </c>
      <c r="BH307" s="107">
        <f>IF(U307="sníž. přenesená",N307,0)</f>
        <v>0</v>
      </c>
      <c r="BI307" s="107">
        <f>IF(U307="nulová",N307,0)</f>
        <v>0</v>
      </c>
      <c r="BJ307" s="21" t="s">
        <v>85</v>
      </c>
      <c r="BK307" s="107">
        <f>ROUND(L307*K307,2)</f>
        <v>0</v>
      </c>
      <c r="BL307" s="21" t="s">
        <v>242</v>
      </c>
      <c r="BM307" s="21" t="s">
        <v>493</v>
      </c>
    </row>
    <row r="308" spans="2:65" s="9" customFormat="1" ht="29.85" customHeight="1">
      <c r="B308" s="151"/>
      <c r="C308" s="152"/>
      <c r="D308" s="161" t="s">
        <v>125</v>
      </c>
      <c r="E308" s="161"/>
      <c r="F308" s="161"/>
      <c r="G308" s="161"/>
      <c r="H308" s="161"/>
      <c r="I308" s="161"/>
      <c r="J308" s="161"/>
      <c r="K308" s="161"/>
      <c r="L308" s="161"/>
      <c r="M308" s="161"/>
      <c r="N308" s="290">
        <f>BK308</f>
        <v>0</v>
      </c>
      <c r="O308" s="291"/>
      <c r="P308" s="291"/>
      <c r="Q308" s="291"/>
      <c r="R308" s="154"/>
      <c r="T308" s="155"/>
      <c r="U308" s="152"/>
      <c r="V308" s="152"/>
      <c r="W308" s="156">
        <f>SUM(W309:W316)</f>
        <v>0</v>
      </c>
      <c r="X308" s="152"/>
      <c r="Y308" s="156">
        <f>SUM(Y309:Y316)</f>
        <v>7.2536099999999989E-3</v>
      </c>
      <c r="Z308" s="152"/>
      <c r="AA308" s="157">
        <f>SUM(AA309:AA316)</f>
        <v>0</v>
      </c>
      <c r="AR308" s="158" t="s">
        <v>104</v>
      </c>
      <c r="AT308" s="159" t="s">
        <v>79</v>
      </c>
      <c r="AU308" s="159" t="s">
        <v>85</v>
      </c>
      <c r="AY308" s="158" t="s">
        <v>155</v>
      </c>
      <c r="BK308" s="160">
        <f>SUM(BK309:BK316)</f>
        <v>0</v>
      </c>
    </row>
    <row r="309" spans="2:65" s="1" customFormat="1" ht="22.8" customHeight="1">
      <c r="B309" s="133"/>
      <c r="C309" s="162" t="s">
        <v>494</v>
      </c>
      <c r="D309" s="162" t="s">
        <v>156</v>
      </c>
      <c r="E309" s="163" t="s">
        <v>495</v>
      </c>
      <c r="F309" s="268" t="s">
        <v>496</v>
      </c>
      <c r="G309" s="268"/>
      <c r="H309" s="268"/>
      <c r="I309" s="268"/>
      <c r="J309" s="164" t="s">
        <v>172</v>
      </c>
      <c r="K309" s="165">
        <v>50</v>
      </c>
      <c r="L309" s="269">
        <v>0</v>
      </c>
      <c r="M309" s="269"/>
      <c r="N309" s="270">
        <f t="shared" ref="N309:N315" si="25">ROUND(L309*K309,2)</f>
        <v>0</v>
      </c>
      <c r="O309" s="270"/>
      <c r="P309" s="270"/>
      <c r="Q309" s="270"/>
      <c r="R309" s="136"/>
      <c r="T309" s="166" t="s">
        <v>5</v>
      </c>
      <c r="U309" s="46" t="s">
        <v>45</v>
      </c>
      <c r="V309" s="38"/>
      <c r="W309" s="167">
        <f t="shared" ref="W309:W315" si="26">V309*K309</f>
        <v>0</v>
      </c>
      <c r="X309" s="167">
        <v>0</v>
      </c>
      <c r="Y309" s="167">
        <f t="shared" ref="Y309:Y315" si="27">X309*K309</f>
        <v>0</v>
      </c>
      <c r="Z309" s="167">
        <v>0</v>
      </c>
      <c r="AA309" s="168">
        <f t="shared" ref="AA309:AA315" si="28">Z309*K309</f>
        <v>0</v>
      </c>
      <c r="AR309" s="21" t="s">
        <v>242</v>
      </c>
      <c r="AT309" s="21" t="s">
        <v>156</v>
      </c>
      <c r="AU309" s="21" t="s">
        <v>104</v>
      </c>
      <c r="AY309" s="21" t="s">
        <v>155</v>
      </c>
      <c r="BE309" s="107">
        <f t="shared" ref="BE309:BE315" si="29">IF(U309="základní",N309,0)</f>
        <v>0</v>
      </c>
      <c r="BF309" s="107">
        <f t="shared" ref="BF309:BF315" si="30">IF(U309="snížená",N309,0)</f>
        <v>0</v>
      </c>
      <c r="BG309" s="107">
        <f t="shared" ref="BG309:BG315" si="31">IF(U309="zákl. přenesená",N309,0)</f>
        <v>0</v>
      </c>
      <c r="BH309" s="107">
        <f t="shared" ref="BH309:BH315" si="32">IF(U309="sníž. přenesená",N309,0)</f>
        <v>0</v>
      </c>
      <c r="BI309" s="107">
        <f t="shared" ref="BI309:BI315" si="33">IF(U309="nulová",N309,0)</f>
        <v>0</v>
      </c>
      <c r="BJ309" s="21" t="s">
        <v>85</v>
      </c>
      <c r="BK309" s="107">
        <f t="shared" ref="BK309:BK315" si="34">ROUND(L309*K309,2)</f>
        <v>0</v>
      </c>
      <c r="BL309" s="21" t="s">
        <v>242</v>
      </c>
      <c r="BM309" s="21" t="s">
        <v>497</v>
      </c>
    </row>
    <row r="310" spans="2:65" s="1" customFormat="1" ht="34.200000000000003" customHeight="1">
      <c r="B310" s="133"/>
      <c r="C310" s="192" t="s">
        <v>498</v>
      </c>
      <c r="D310" s="192" t="s">
        <v>304</v>
      </c>
      <c r="E310" s="193" t="s">
        <v>499</v>
      </c>
      <c r="F310" s="281" t="s">
        <v>500</v>
      </c>
      <c r="G310" s="281"/>
      <c r="H310" s="281"/>
      <c r="I310" s="281"/>
      <c r="J310" s="194" t="s">
        <v>172</v>
      </c>
      <c r="K310" s="195">
        <v>52.5</v>
      </c>
      <c r="L310" s="282">
        <v>0</v>
      </c>
      <c r="M310" s="282"/>
      <c r="N310" s="283">
        <f t="shared" si="25"/>
        <v>0</v>
      </c>
      <c r="O310" s="270"/>
      <c r="P310" s="270"/>
      <c r="Q310" s="270"/>
      <c r="R310" s="136"/>
      <c r="T310" s="166" t="s">
        <v>5</v>
      </c>
      <c r="U310" s="46" t="s">
        <v>45</v>
      </c>
      <c r="V310" s="38"/>
      <c r="W310" s="167">
        <f t="shared" si="26"/>
        <v>0</v>
      </c>
      <c r="X310" s="167">
        <v>0</v>
      </c>
      <c r="Y310" s="167">
        <f t="shared" si="27"/>
        <v>0</v>
      </c>
      <c r="Z310" s="167">
        <v>0</v>
      </c>
      <c r="AA310" s="168">
        <f t="shared" si="28"/>
        <v>0</v>
      </c>
      <c r="AR310" s="21" t="s">
        <v>307</v>
      </c>
      <c r="AT310" s="21" t="s">
        <v>304</v>
      </c>
      <c r="AU310" s="21" t="s">
        <v>104</v>
      </c>
      <c r="AY310" s="21" t="s">
        <v>155</v>
      </c>
      <c r="BE310" s="107">
        <f t="shared" si="29"/>
        <v>0</v>
      </c>
      <c r="BF310" s="107">
        <f t="shared" si="30"/>
        <v>0</v>
      </c>
      <c r="BG310" s="107">
        <f t="shared" si="31"/>
        <v>0</v>
      </c>
      <c r="BH310" s="107">
        <f t="shared" si="32"/>
        <v>0</v>
      </c>
      <c r="BI310" s="107">
        <f t="shared" si="33"/>
        <v>0</v>
      </c>
      <c r="BJ310" s="21" t="s">
        <v>85</v>
      </c>
      <c r="BK310" s="107">
        <f t="shared" si="34"/>
        <v>0</v>
      </c>
      <c r="BL310" s="21" t="s">
        <v>242</v>
      </c>
      <c r="BM310" s="21" t="s">
        <v>501</v>
      </c>
    </row>
    <row r="311" spans="2:65" s="1" customFormat="1" ht="22.8" customHeight="1">
      <c r="B311" s="133"/>
      <c r="C311" s="162" t="s">
        <v>502</v>
      </c>
      <c r="D311" s="162" t="s">
        <v>156</v>
      </c>
      <c r="E311" s="163" t="s">
        <v>503</v>
      </c>
      <c r="F311" s="268" t="s">
        <v>504</v>
      </c>
      <c r="G311" s="268"/>
      <c r="H311" s="268"/>
      <c r="I311" s="268"/>
      <c r="J311" s="164" t="s">
        <v>172</v>
      </c>
      <c r="K311" s="165">
        <v>35</v>
      </c>
      <c r="L311" s="269">
        <v>0</v>
      </c>
      <c r="M311" s="269"/>
      <c r="N311" s="270">
        <f t="shared" si="25"/>
        <v>0</v>
      </c>
      <c r="O311" s="270"/>
      <c r="P311" s="270"/>
      <c r="Q311" s="270"/>
      <c r="R311" s="136"/>
      <c r="T311" s="166" t="s">
        <v>5</v>
      </c>
      <c r="U311" s="46" t="s">
        <v>45</v>
      </c>
      <c r="V311" s="38"/>
      <c r="W311" s="167">
        <f t="shared" si="26"/>
        <v>0</v>
      </c>
      <c r="X311" s="167">
        <v>0</v>
      </c>
      <c r="Y311" s="167">
        <f t="shared" si="27"/>
        <v>0</v>
      </c>
      <c r="Z311" s="167">
        <v>0</v>
      </c>
      <c r="AA311" s="168">
        <f t="shared" si="28"/>
        <v>0</v>
      </c>
      <c r="AR311" s="21" t="s">
        <v>242</v>
      </c>
      <c r="AT311" s="21" t="s">
        <v>156</v>
      </c>
      <c r="AU311" s="21" t="s">
        <v>104</v>
      </c>
      <c r="AY311" s="21" t="s">
        <v>155</v>
      </c>
      <c r="BE311" s="107">
        <f t="shared" si="29"/>
        <v>0</v>
      </c>
      <c r="BF311" s="107">
        <f t="shared" si="30"/>
        <v>0</v>
      </c>
      <c r="BG311" s="107">
        <f t="shared" si="31"/>
        <v>0</v>
      </c>
      <c r="BH311" s="107">
        <f t="shared" si="32"/>
        <v>0</v>
      </c>
      <c r="BI311" s="107">
        <f t="shared" si="33"/>
        <v>0</v>
      </c>
      <c r="BJ311" s="21" t="s">
        <v>85</v>
      </c>
      <c r="BK311" s="107">
        <f t="shared" si="34"/>
        <v>0</v>
      </c>
      <c r="BL311" s="21" t="s">
        <v>242</v>
      </c>
      <c r="BM311" s="21" t="s">
        <v>505</v>
      </c>
    </row>
    <row r="312" spans="2:65" s="1" customFormat="1" ht="34.200000000000003" customHeight="1">
      <c r="B312" s="133"/>
      <c r="C312" s="192" t="s">
        <v>506</v>
      </c>
      <c r="D312" s="192" t="s">
        <v>304</v>
      </c>
      <c r="E312" s="193" t="s">
        <v>507</v>
      </c>
      <c r="F312" s="281" t="s">
        <v>508</v>
      </c>
      <c r="G312" s="281"/>
      <c r="H312" s="281"/>
      <c r="I312" s="281"/>
      <c r="J312" s="194" t="s">
        <v>172</v>
      </c>
      <c r="K312" s="195">
        <v>36.75</v>
      </c>
      <c r="L312" s="282">
        <v>0</v>
      </c>
      <c r="M312" s="282"/>
      <c r="N312" s="283">
        <f t="shared" si="25"/>
        <v>0</v>
      </c>
      <c r="O312" s="270"/>
      <c r="P312" s="270"/>
      <c r="Q312" s="270"/>
      <c r="R312" s="136"/>
      <c r="T312" s="166" t="s">
        <v>5</v>
      </c>
      <c r="U312" s="46" t="s">
        <v>45</v>
      </c>
      <c r="V312" s="38"/>
      <c r="W312" s="167">
        <f t="shared" si="26"/>
        <v>0</v>
      </c>
      <c r="X312" s="167">
        <v>0</v>
      </c>
      <c r="Y312" s="167">
        <f t="shared" si="27"/>
        <v>0</v>
      </c>
      <c r="Z312" s="167">
        <v>0</v>
      </c>
      <c r="AA312" s="168">
        <f t="shared" si="28"/>
        <v>0</v>
      </c>
      <c r="AR312" s="21" t="s">
        <v>307</v>
      </c>
      <c r="AT312" s="21" t="s">
        <v>304</v>
      </c>
      <c r="AU312" s="21" t="s">
        <v>104</v>
      </c>
      <c r="AY312" s="21" t="s">
        <v>155</v>
      </c>
      <c r="BE312" s="107">
        <f t="shared" si="29"/>
        <v>0</v>
      </c>
      <c r="BF312" s="107">
        <f t="shared" si="30"/>
        <v>0</v>
      </c>
      <c r="BG312" s="107">
        <f t="shared" si="31"/>
        <v>0</v>
      </c>
      <c r="BH312" s="107">
        <f t="shared" si="32"/>
        <v>0</v>
      </c>
      <c r="BI312" s="107">
        <f t="shared" si="33"/>
        <v>0</v>
      </c>
      <c r="BJ312" s="21" t="s">
        <v>85</v>
      </c>
      <c r="BK312" s="107">
        <f t="shared" si="34"/>
        <v>0</v>
      </c>
      <c r="BL312" s="21" t="s">
        <v>242</v>
      </c>
      <c r="BM312" s="21" t="s">
        <v>509</v>
      </c>
    </row>
    <row r="313" spans="2:65" s="1" customFormat="1" ht="34.200000000000003" customHeight="1">
      <c r="B313" s="133"/>
      <c r="C313" s="162" t="s">
        <v>510</v>
      </c>
      <c r="D313" s="162" t="s">
        <v>156</v>
      </c>
      <c r="E313" s="163" t="s">
        <v>511</v>
      </c>
      <c r="F313" s="268" t="s">
        <v>512</v>
      </c>
      <c r="G313" s="268"/>
      <c r="H313" s="268"/>
      <c r="I313" s="268"/>
      <c r="J313" s="164" t="s">
        <v>172</v>
      </c>
      <c r="K313" s="165">
        <v>35</v>
      </c>
      <c r="L313" s="269">
        <v>0</v>
      </c>
      <c r="M313" s="269"/>
      <c r="N313" s="270">
        <f t="shared" si="25"/>
        <v>0</v>
      </c>
      <c r="O313" s="270"/>
      <c r="P313" s="270"/>
      <c r="Q313" s="270"/>
      <c r="R313" s="136"/>
      <c r="T313" s="166" t="s">
        <v>5</v>
      </c>
      <c r="U313" s="46" t="s">
        <v>45</v>
      </c>
      <c r="V313" s="38"/>
      <c r="W313" s="167">
        <f t="shared" si="26"/>
        <v>0</v>
      </c>
      <c r="X313" s="167">
        <v>0</v>
      </c>
      <c r="Y313" s="167">
        <f t="shared" si="27"/>
        <v>0</v>
      </c>
      <c r="Z313" s="167">
        <v>0</v>
      </c>
      <c r="AA313" s="168">
        <f t="shared" si="28"/>
        <v>0</v>
      </c>
      <c r="AR313" s="21" t="s">
        <v>242</v>
      </c>
      <c r="AT313" s="21" t="s">
        <v>156</v>
      </c>
      <c r="AU313" s="21" t="s">
        <v>104</v>
      </c>
      <c r="AY313" s="21" t="s">
        <v>155</v>
      </c>
      <c r="BE313" s="107">
        <f t="shared" si="29"/>
        <v>0</v>
      </c>
      <c r="BF313" s="107">
        <f t="shared" si="30"/>
        <v>0</v>
      </c>
      <c r="BG313" s="107">
        <f t="shared" si="31"/>
        <v>0</v>
      </c>
      <c r="BH313" s="107">
        <f t="shared" si="32"/>
        <v>0</v>
      </c>
      <c r="BI313" s="107">
        <f t="shared" si="33"/>
        <v>0</v>
      </c>
      <c r="BJ313" s="21" t="s">
        <v>85</v>
      </c>
      <c r="BK313" s="107">
        <f t="shared" si="34"/>
        <v>0</v>
      </c>
      <c r="BL313" s="21" t="s">
        <v>242</v>
      </c>
      <c r="BM313" s="21" t="s">
        <v>513</v>
      </c>
    </row>
    <row r="314" spans="2:65" s="1" customFormat="1" ht="34.200000000000003" customHeight="1">
      <c r="B314" s="133"/>
      <c r="C314" s="192" t="s">
        <v>514</v>
      </c>
      <c r="D314" s="192" t="s">
        <v>304</v>
      </c>
      <c r="E314" s="193" t="s">
        <v>507</v>
      </c>
      <c r="F314" s="281" t="s">
        <v>508</v>
      </c>
      <c r="G314" s="281"/>
      <c r="H314" s="281"/>
      <c r="I314" s="281"/>
      <c r="J314" s="194" t="s">
        <v>172</v>
      </c>
      <c r="K314" s="195">
        <v>36.75</v>
      </c>
      <c r="L314" s="282">
        <v>0</v>
      </c>
      <c r="M314" s="282"/>
      <c r="N314" s="283">
        <f t="shared" si="25"/>
        <v>0</v>
      </c>
      <c r="O314" s="270"/>
      <c r="P314" s="270"/>
      <c r="Q314" s="270"/>
      <c r="R314" s="136"/>
      <c r="T314" s="166" t="s">
        <v>5</v>
      </c>
      <c r="U314" s="46" t="s">
        <v>45</v>
      </c>
      <c r="V314" s="38"/>
      <c r="W314" s="167">
        <f t="shared" si="26"/>
        <v>0</v>
      </c>
      <c r="X314" s="167">
        <v>0</v>
      </c>
      <c r="Y314" s="167">
        <f t="shared" si="27"/>
        <v>0</v>
      </c>
      <c r="Z314" s="167">
        <v>0</v>
      </c>
      <c r="AA314" s="168">
        <f t="shared" si="28"/>
        <v>0</v>
      </c>
      <c r="AR314" s="21" t="s">
        <v>307</v>
      </c>
      <c r="AT314" s="21" t="s">
        <v>304</v>
      </c>
      <c r="AU314" s="21" t="s">
        <v>104</v>
      </c>
      <c r="AY314" s="21" t="s">
        <v>155</v>
      </c>
      <c r="BE314" s="107">
        <f t="shared" si="29"/>
        <v>0</v>
      </c>
      <c r="BF314" s="107">
        <f t="shared" si="30"/>
        <v>0</v>
      </c>
      <c r="BG314" s="107">
        <f t="shared" si="31"/>
        <v>0</v>
      </c>
      <c r="BH314" s="107">
        <f t="shared" si="32"/>
        <v>0</v>
      </c>
      <c r="BI314" s="107">
        <f t="shared" si="33"/>
        <v>0</v>
      </c>
      <c r="BJ314" s="21" t="s">
        <v>85</v>
      </c>
      <c r="BK314" s="107">
        <f t="shared" si="34"/>
        <v>0</v>
      </c>
      <c r="BL314" s="21" t="s">
        <v>242</v>
      </c>
      <c r="BM314" s="21" t="s">
        <v>515</v>
      </c>
    </row>
    <row r="315" spans="2:65" s="1" customFormat="1" ht="34.200000000000003" customHeight="1">
      <c r="B315" s="133"/>
      <c r="C315" s="162" t="s">
        <v>516</v>
      </c>
      <c r="D315" s="162" t="s">
        <v>156</v>
      </c>
      <c r="E315" s="163" t="s">
        <v>517</v>
      </c>
      <c r="F315" s="268" t="s">
        <v>518</v>
      </c>
      <c r="G315" s="268"/>
      <c r="H315" s="268"/>
      <c r="I315" s="268"/>
      <c r="J315" s="164" t="s">
        <v>172</v>
      </c>
      <c r="K315" s="165">
        <v>55.796999999999997</v>
      </c>
      <c r="L315" s="269">
        <v>0</v>
      </c>
      <c r="M315" s="269"/>
      <c r="N315" s="270">
        <f t="shared" si="25"/>
        <v>0</v>
      </c>
      <c r="O315" s="270"/>
      <c r="P315" s="270"/>
      <c r="Q315" s="270"/>
      <c r="R315" s="136"/>
      <c r="T315" s="166" t="s">
        <v>5</v>
      </c>
      <c r="U315" s="46" t="s">
        <v>45</v>
      </c>
      <c r="V315" s="38"/>
      <c r="W315" s="167">
        <f t="shared" si="26"/>
        <v>0</v>
      </c>
      <c r="X315" s="167">
        <v>1.2999999999999999E-4</v>
      </c>
      <c r="Y315" s="167">
        <f t="shared" si="27"/>
        <v>7.2536099999999989E-3</v>
      </c>
      <c r="Z315" s="167">
        <v>0</v>
      </c>
      <c r="AA315" s="168">
        <f t="shared" si="28"/>
        <v>0</v>
      </c>
      <c r="AR315" s="21" t="s">
        <v>242</v>
      </c>
      <c r="AT315" s="21" t="s">
        <v>156</v>
      </c>
      <c r="AU315" s="21" t="s">
        <v>104</v>
      </c>
      <c r="AY315" s="21" t="s">
        <v>155</v>
      </c>
      <c r="BE315" s="107">
        <f t="shared" si="29"/>
        <v>0</v>
      </c>
      <c r="BF315" s="107">
        <f t="shared" si="30"/>
        <v>0</v>
      </c>
      <c r="BG315" s="107">
        <f t="shared" si="31"/>
        <v>0</v>
      </c>
      <c r="BH315" s="107">
        <f t="shared" si="32"/>
        <v>0</v>
      </c>
      <c r="BI315" s="107">
        <f t="shared" si="33"/>
        <v>0</v>
      </c>
      <c r="BJ315" s="21" t="s">
        <v>85</v>
      </c>
      <c r="BK315" s="107">
        <f t="shared" si="34"/>
        <v>0</v>
      </c>
      <c r="BL315" s="21" t="s">
        <v>242</v>
      </c>
      <c r="BM315" s="21" t="s">
        <v>519</v>
      </c>
    </row>
    <row r="316" spans="2:65" s="11" customFormat="1" ht="14.4" customHeight="1">
      <c r="B316" s="176"/>
      <c r="C316" s="177"/>
      <c r="D316" s="177"/>
      <c r="E316" s="178" t="s">
        <v>5</v>
      </c>
      <c r="F316" s="275" t="s">
        <v>520</v>
      </c>
      <c r="G316" s="276"/>
      <c r="H316" s="276"/>
      <c r="I316" s="276"/>
      <c r="J316" s="177"/>
      <c r="K316" s="179">
        <v>55.796999999999997</v>
      </c>
      <c r="L316" s="177"/>
      <c r="M316" s="177"/>
      <c r="N316" s="177"/>
      <c r="O316" s="177"/>
      <c r="P316" s="177"/>
      <c r="Q316" s="177"/>
      <c r="R316" s="180"/>
      <c r="T316" s="181"/>
      <c r="U316" s="177"/>
      <c r="V316" s="177"/>
      <c r="W316" s="177"/>
      <c r="X316" s="177"/>
      <c r="Y316" s="177"/>
      <c r="Z316" s="177"/>
      <c r="AA316" s="182"/>
      <c r="AT316" s="183" t="s">
        <v>167</v>
      </c>
      <c r="AU316" s="183" t="s">
        <v>104</v>
      </c>
      <c r="AV316" s="11" t="s">
        <v>104</v>
      </c>
      <c r="AW316" s="11" t="s">
        <v>37</v>
      </c>
      <c r="AX316" s="11" t="s">
        <v>85</v>
      </c>
      <c r="AY316" s="183" t="s">
        <v>155</v>
      </c>
    </row>
    <row r="317" spans="2:65" s="9" customFormat="1" ht="37.35" customHeight="1">
      <c r="B317" s="151"/>
      <c r="C317" s="152"/>
      <c r="D317" s="153" t="s">
        <v>126</v>
      </c>
      <c r="E317" s="153"/>
      <c r="F317" s="153"/>
      <c r="G317" s="153"/>
      <c r="H317" s="153"/>
      <c r="I317" s="153"/>
      <c r="J317" s="153"/>
      <c r="K317" s="153"/>
      <c r="L317" s="153"/>
      <c r="M317" s="153"/>
      <c r="N317" s="262">
        <f>BK317</f>
        <v>0</v>
      </c>
      <c r="O317" s="259"/>
      <c r="P317" s="259"/>
      <c r="Q317" s="259"/>
      <c r="R317" s="154"/>
      <c r="T317" s="155"/>
      <c r="U317" s="152"/>
      <c r="V317" s="152"/>
      <c r="W317" s="156">
        <f>W318+W320+W322+W324</f>
        <v>0</v>
      </c>
      <c r="X317" s="152"/>
      <c r="Y317" s="156">
        <f>Y318+Y320+Y322+Y324</f>
        <v>0</v>
      </c>
      <c r="Z317" s="152"/>
      <c r="AA317" s="157">
        <f>AA318+AA320+AA322+AA324</f>
        <v>0</v>
      </c>
      <c r="AR317" s="158" t="s">
        <v>194</v>
      </c>
      <c r="AT317" s="159" t="s">
        <v>79</v>
      </c>
      <c r="AU317" s="159" t="s">
        <v>80</v>
      </c>
      <c r="AY317" s="158" t="s">
        <v>155</v>
      </c>
      <c r="BK317" s="160">
        <f>BK318+BK320+BK322+BK324</f>
        <v>0</v>
      </c>
    </row>
    <row r="318" spans="2:65" s="9" customFormat="1" ht="19.95" customHeight="1">
      <c r="B318" s="151"/>
      <c r="C318" s="152"/>
      <c r="D318" s="161" t="s">
        <v>127</v>
      </c>
      <c r="E318" s="161"/>
      <c r="F318" s="161"/>
      <c r="G318" s="161"/>
      <c r="H318" s="161"/>
      <c r="I318" s="161"/>
      <c r="J318" s="161"/>
      <c r="K318" s="161"/>
      <c r="L318" s="161"/>
      <c r="M318" s="161"/>
      <c r="N318" s="288">
        <f>BK318</f>
        <v>0</v>
      </c>
      <c r="O318" s="289"/>
      <c r="P318" s="289"/>
      <c r="Q318" s="289"/>
      <c r="R318" s="154"/>
      <c r="T318" s="155"/>
      <c r="U318" s="152"/>
      <c r="V318" s="152"/>
      <c r="W318" s="156">
        <f>W319</f>
        <v>0</v>
      </c>
      <c r="X318" s="152"/>
      <c r="Y318" s="156">
        <f>Y319</f>
        <v>0</v>
      </c>
      <c r="Z318" s="152"/>
      <c r="AA318" s="157">
        <f>AA319</f>
        <v>0</v>
      </c>
      <c r="AR318" s="158" t="s">
        <v>194</v>
      </c>
      <c r="AT318" s="159" t="s">
        <v>79</v>
      </c>
      <c r="AU318" s="159" t="s">
        <v>85</v>
      </c>
      <c r="AY318" s="158" t="s">
        <v>155</v>
      </c>
      <c r="BK318" s="160">
        <f>BK319</f>
        <v>0</v>
      </c>
    </row>
    <row r="319" spans="2:65" s="1" customFormat="1" ht="14.4" customHeight="1">
      <c r="B319" s="133"/>
      <c r="C319" s="162" t="s">
        <v>521</v>
      </c>
      <c r="D319" s="162" t="s">
        <v>156</v>
      </c>
      <c r="E319" s="163" t="s">
        <v>522</v>
      </c>
      <c r="F319" s="268" t="s">
        <v>523</v>
      </c>
      <c r="G319" s="268"/>
      <c r="H319" s="268"/>
      <c r="I319" s="268"/>
      <c r="J319" s="164" t="s">
        <v>253</v>
      </c>
      <c r="K319" s="165">
        <v>1</v>
      </c>
      <c r="L319" s="269">
        <v>0</v>
      </c>
      <c r="M319" s="269"/>
      <c r="N319" s="270">
        <f>ROUND(L319*K319,2)</f>
        <v>0</v>
      </c>
      <c r="O319" s="270"/>
      <c r="P319" s="270"/>
      <c r="Q319" s="270"/>
      <c r="R319" s="136"/>
      <c r="T319" s="166" t="s">
        <v>5</v>
      </c>
      <c r="U319" s="46" t="s">
        <v>45</v>
      </c>
      <c r="V319" s="38"/>
      <c r="W319" s="167">
        <f>V319*K319</f>
        <v>0</v>
      </c>
      <c r="X319" s="167">
        <v>0</v>
      </c>
      <c r="Y319" s="167">
        <f>X319*K319</f>
        <v>0</v>
      </c>
      <c r="Z319" s="167">
        <v>0</v>
      </c>
      <c r="AA319" s="168">
        <f>Z319*K319</f>
        <v>0</v>
      </c>
      <c r="AR319" s="21" t="s">
        <v>524</v>
      </c>
      <c r="AT319" s="21" t="s">
        <v>156</v>
      </c>
      <c r="AU319" s="21" t="s">
        <v>104</v>
      </c>
      <c r="AY319" s="21" t="s">
        <v>155</v>
      </c>
      <c r="BE319" s="107">
        <f>IF(U319="základní",N319,0)</f>
        <v>0</v>
      </c>
      <c r="BF319" s="107">
        <f>IF(U319="snížená",N319,0)</f>
        <v>0</v>
      </c>
      <c r="BG319" s="107">
        <f>IF(U319="zákl. přenesená",N319,0)</f>
        <v>0</v>
      </c>
      <c r="BH319" s="107">
        <f>IF(U319="sníž. přenesená",N319,0)</f>
        <v>0</v>
      </c>
      <c r="BI319" s="107">
        <f>IF(U319="nulová",N319,0)</f>
        <v>0</v>
      </c>
      <c r="BJ319" s="21" t="s">
        <v>85</v>
      </c>
      <c r="BK319" s="107">
        <f>ROUND(L319*K319,2)</f>
        <v>0</v>
      </c>
      <c r="BL319" s="21" t="s">
        <v>524</v>
      </c>
      <c r="BM319" s="21" t="s">
        <v>525</v>
      </c>
    </row>
    <row r="320" spans="2:65" s="9" customFormat="1" ht="29.85" customHeight="1">
      <c r="B320" s="151"/>
      <c r="C320" s="152"/>
      <c r="D320" s="161" t="s">
        <v>128</v>
      </c>
      <c r="E320" s="161"/>
      <c r="F320" s="161"/>
      <c r="G320" s="161"/>
      <c r="H320" s="161"/>
      <c r="I320" s="161"/>
      <c r="J320" s="161"/>
      <c r="K320" s="161"/>
      <c r="L320" s="161"/>
      <c r="M320" s="161"/>
      <c r="N320" s="290">
        <f>BK320</f>
        <v>0</v>
      </c>
      <c r="O320" s="291"/>
      <c r="P320" s="291"/>
      <c r="Q320" s="291"/>
      <c r="R320" s="154"/>
      <c r="T320" s="155"/>
      <c r="U320" s="152"/>
      <c r="V320" s="152"/>
      <c r="W320" s="156">
        <f>W321</f>
        <v>0</v>
      </c>
      <c r="X320" s="152"/>
      <c r="Y320" s="156">
        <f>Y321</f>
        <v>0</v>
      </c>
      <c r="Z320" s="152"/>
      <c r="AA320" s="157">
        <f>AA321</f>
        <v>0</v>
      </c>
      <c r="AR320" s="158" t="s">
        <v>194</v>
      </c>
      <c r="AT320" s="159" t="s">
        <v>79</v>
      </c>
      <c r="AU320" s="159" t="s">
        <v>85</v>
      </c>
      <c r="AY320" s="158" t="s">
        <v>155</v>
      </c>
      <c r="BK320" s="160">
        <f>BK321</f>
        <v>0</v>
      </c>
    </row>
    <row r="321" spans="2:65" s="1" customFormat="1" ht="14.4" customHeight="1">
      <c r="B321" s="133"/>
      <c r="C321" s="162" t="s">
        <v>526</v>
      </c>
      <c r="D321" s="162" t="s">
        <v>156</v>
      </c>
      <c r="E321" s="163" t="s">
        <v>527</v>
      </c>
      <c r="F321" s="268" t="s">
        <v>528</v>
      </c>
      <c r="G321" s="268"/>
      <c r="H321" s="268"/>
      <c r="I321" s="268"/>
      <c r="J321" s="164" t="s">
        <v>253</v>
      </c>
      <c r="K321" s="165">
        <v>1</v>
      </c>
      <c r="L321" s="269">
        <v>0</v>
      </c>
      <c r="M321" s="269"/>
      <c r="N321" s="270">
        <f>ROUND(L321*K321,2)</f>
        <v>0</v>
      </c>
      <c r="O321" s="270"/>
      <c r="P321" s="270"/>
      <c r="Q321" s="270"/>
      <c r="R321" s="136"/>
      <c r="T321" s="166" t="s">
        <v>5</v>
      </c>
      <c r="U321" s="46" t="s">
        <v>45</v>
      </c>
      <c r="V321" s="38"/>
      <c r="W321" s="167">
        <f>V321*K321</f>
        <v>0</v>
      </c>
      <c r="X321" s="167">
        <v>0</v>
      </c>
      <c r="Y321" s="167">
        <f>X321*K321</f>
        <v>0</v>
      </c>
      <c r="Z321" s="167">
        <v>0</v>
      </c>
      <c r="AA321" s="168">
        <f>Z321*K321</f>
        <v>0</v>
      </c>
      <c r="AR321" s="21" t="s">
        <v>524</v>
      </c>
      <c r="AT321" s="21" t="s">
        <v>156</v>
      </c>
      <c r="AU321" s="21" t="s">
        <v>104</v>
      </c>
      <c r="AY321" s="21" t="s">
        <v>155</v>
      </c>
      <c r="BE321" s="107">
        <f>IF(U321="základní",N321,0)</f>
        <v>0</v>
      </c>
      <c r="BF321" s="107">
        <f>IF(U321="snížená",N321,0)</f>
        <v>0</v>
      </c>
      <c r="BG321" s="107">
        <f>IF(U321="zákl. přenesená",N321,0)</f>
        <v>0</v>
      </c>
      <c r="BH321" s="107">
        <f>IF(U321="sníž. přenesená",N321,0)</f>
        <v>0</v>
      </c>
      <c r="BI321" s="107">
        <f>IF(U321="nulová",N321,0)</f>
        <v>0</v>
      </c>
      <c r="BJ321" s="21" t="s">
        <v>85</v>
      </c>
      <c r="BK321" s="107">
        <f>ROUND(L321*K321,2)</f>
        <v>0</v>
      </c>
      <c r="BL321" s="21" t="s">
        <v>524</v>
      </c>
      <c r="BM321" s="21" t="s">
        <v>529</v>
      </c>
    </row>
    <row r="322" spans="2:65" s="9" customFormat="1" ht="29.85" customHeight="1">
      <c r="B322" s="151"/>
      <c r="C322" s="152"/>
      <c r="D322" s="161" t="s">
        <v>129</v>
      </c>
      <c r="E322" s="161"/>
      <c r="F322" s="161"/>
      <c r="G322" s="161"/>
      <c r="H322" s="161"/>
      <c r="I322" s="161"/>
      <c r="J322" s="161"/>
      <c r="K322" s="161"/>
      <c r="L322" s="161"/>
      <c r="M322" s="161"/>
      <c r="N322" s="290">
        <f>BK322</f>
        <v>0</v>
      </c>
      <c r="O322" s="291"/>
      <c r="P322" s="291"/>
      <c r="Q322" s="291"/>
      <c r="R322" s="154"/>
      <c r="T322" s="155"/>
      <c r="U322" s="152"/>
      <c r="V322" s="152"/>
      <c r="W322" s="156">
        <f>W323</f>
        <v>0</v>
      </c>
      <c r="X322" s="152"/>
      <c r="Y322" s="156">
        <f>Y323</f>
        <v>0</v>
      </c>
      <c r="Z322" s="152"/>
      <c r="AA322" s="157">
        <f>AA323</f>
        <v>0</v>
      </c>
      <c r="AR322" s="158" t="s">
        <v>194</v>
      </c>
      <c r="AT322" s="159" t="s">
        <v>79</v>
      </c>
      <c r="AU322" s="159" t="s">
        <v>85</v>
      </c>
      <c r="AY322" s="158" t="s">
        <v>155</v>
      </c>
      <c r="BK322" s="160">
        <f>BK323</f>
        <v>0</v>
      </c>
    </row>
    <row r="323" spans="2:65" s="1" customFormat="1" ht="14.4" customHeight="1">
      <c r="B323" s="133"/>
      <c r="C323" s="162" t="s">
        <v>530</v>
      </c>
      <c r="D323" s="162" t="s">
        <v>156</v>
      </c>
      <c r="E323" s="163" t="s">
        <v>531</v>
      </c>
      <c r="F323" s="268" t="s">
        <v>532</v>
      </c>
      <c r="G323" s="268"/>
      <c r="H323" s="268"/>
      <c r="I323" s="268"/>
      <c r="J323" s="164" t="s">
        <v>253</v>
      </c>
      <c r="K323" s="165">
        <v>1</v>
      </c>
      <c r="L323" s="269">
        <v>0</v>
      </c>
      <c r="M323" s="269"/>
      <c r="N323" s="270">
        <f>ROUND(L323*K323,2)</f>
        <v>0</v>
      </c>
      <c r="O323" s="270"/>
      <c r="P323" s="270"/>
      <c r="Q323" s="270"/>
      <c r="R323" s="136"/>
      <c r="T323" s="166" t="s">
        <v>5</v>
      </c>
      <c r="U323" s="46" t="s">
        <v>45</v>
      </c>
      <c r="V323" s="38"/>
      <c r="W323" s="167">
        <f>V323*K323</f>
        <v>0</v>
      </c>
      <c r="X323" s="167">
        <v>0</v>
      </c>
      <c r="Y323" s="167">
        <f>X323*K323</f>
        <v>0</v>
      </c>
      <c r="Z323" s="167">
        <v>0</v>
      </c>
      <c r="AA323" s="168">
        <f>Z323*K323</f>
        <v>0</v>
      </c>
      <c r="AR323" s="21" t="s">
        <v>524</v>
      </c>
      <c r="AT323" s="21" t="s">
        <v>156</v>
      </c>
      <c r="AU323" s="21" t="s">
        <v>104</v>
      </c>
      <c r="AY323" s="21" t="s">
        <v>155</v>
      </c>
      <c r="BE323" s="107">
        <f>IF(U323="základní",N323,0)</f>
        <v>0</v>
      </c>
      <c r="BF323" s="107">
        <f>IF(U323="snížená",N323,0)</f>
        <v>0</v>
      </c>
      <c r="BG323" s="107">
        <f>IF(U323="zákl. přenesená",N323,0)</f>
        <v>0</v>
      </c>
      <c r="BH323" s="107">
        <f>IF(U323="sníž. přenesená",N323,0)</f>
        <v>0</v>
      </c>
      <c r="BI323" s="107">
        <f>IF(U323="nulová",N323,0)</f>
        <v>0</v>
      </c>
      <c r="BJ323" s="21" t="s">
        <v>85</v>
      </c>
      <c r="BK323" s="107">
        <f>ROUND(L323*K323,2)</f>
        <v>0</v>
      </c>
      <c r="BL323" s="21" t="s">
        <v>524</v>
      </c>
      <c r="BM323" s="21" t="s">
        <v>533</v>
      </c>
    </row>
    <row r="324" spans="2:65" s="9" customFormat="1" ht="29.85" customHeight="1">
      <c r="B324" s="151"/>
      <c r="C324" s="152"/>
      <c r="D324" s="161" t="s">
        <v>130</v>
      </c>
      <c r="E324" s="161"/>
      <c r="F324" s="161"/>
      <c r="G324" s="161"/>
      <c r="H324" s="161"/>
      <c r="I324" s="161"/>
      <c r="J324" s="161"/>
      <c r="K324" s="161"/>
      <c r="L324" s="161"/>
      <c r="M324" s="161"/>
      <c r="N324" s="290">
        <f>BK324</f>
        <v>0</v>
      </c>
      <c r="O324" s="291"/>
      <c r="P324" s="291"/>
      <c r="Q324" s="291"/>
      <c r="R324" s="154"/>
      <c r="T324" s="155"/>
      <c r="U324" s="152"/>
      <c r="V324" s="152"/>
      <c r="W324" s="156">
        <f>W325</f>
        <v>0</v>
      </c>
      <c r="X324" s="152"/>
      <c r="Y324" s="156">
        <f>Y325</f>
        <v>0</v>
      </c>
      <c r="Z324" s="152"/>
      <c r="AA324" s="157">
        <f>AA325</f>
        <v>0</v>
      </c>
      <c r="AR324" s="158" t="s">
        <v>194</v>
      </c>
      <c r="AT324" s="159" t="s">
        <v>79</v>
      </c>
      <c r="AU324" s="159" t="s">
        <v>85</v>
      </c>
      <c r="AY324" s="158" t="s">
        <v>155</v>
      </c>
      <c r="BK324" s="160">
        <f>BK325</f>
        <v>0</v>
      </c>
    </row>
    <row r="325" spans="2:65" s="1" customFormat="1" ht="14.4" customHeight="1">
      <c r="B325" s="133"/>
      <c r="C325" s="162" t="s">
        <v>534</v>
      </c>
      <c r="D325" s="162" t="s">
        <v>156</v>
      </c>
      <c r="E325" s="163" t="s">
        <v>535</v>
      </c>
      <c r="F325" s="268" t="s">
        <v>536</v>
      </c>
      <c r="G325" s="268"/>
      <c r="H325" s="268"/>
      <c r="I325" s="268"/>
      <c r="J325" s="164" t="s">
        <v>253</v>
      </c>
      <c r="K325" s="165">
        <v>1</v>
      </c>
      <c r="L325" s="269">
        <v>0</v>
      </c>
      <c r="M325" s="269"/>
      <c r="N325" s="270">
        <f>ROUND(L325*K325,2)</f>
        <v>0</v>
      </c>
      <c r="O325" s="270"/>
      <c r="P325" s="270"/>
      <c r="Q325" s="270"/>
      <c r="R325" s="136"/>
      <c r="T325" s="166" t="s">
        <v>5</v>
      </c>
      <c r="U325" s="46" t="s">
        <v>45</v>
      </c>
      <c r="V325" s="38"/>
      <c r="W325" s="167">
        <f>V325*K325</f>
        <v>0</v>
      </c>
      <c r="X325" s="167">
        <v>0</v>
      </c>
      <c r="Y325" s="167">
        <f>X325*K325</f>
        <v>0</v>
      </c>
      <c r="Z325" s="167">
        <v>0</v>
      </c>
      <c r="AA325" s="168">
        <f>Z325*K325</f>
        <v>0</v>
      </c>
      <c r="AR325" s="21" t="s">
        <v>524</v>
      </c>
      <c r="AT325" s="21" t="s">
        <v>156</v>
      </c>
      <c r="AU325" s="21" t="s">
        <v>104</v>
      </c>
      <c r="AY325" s="21" t="s">
        <v>155</v>
      </c>
      <c r="BE325" s="107">
        <f>IF(U325="základní",N325,0)</f>
        <v>0</v>
      </c>
      <c r="BF325" s="107">
        <f>IF(U325="snížená",N325,0)</f>
        <v>0</v>
      </c>
      <c r="BG325" s="107">
        <f>IF(U325="zákl. přenesená",N325,0)</f>
        <v>0</v>
      </c>
      <c r="BH325" s="107">
        <f>IF(U325="sníž. přenesená",N325,0)</f>
        <v>0</v>
      </c>
      <c r="BI325" s="107">
        <f>IF(U325="nulová",N325,0)</f>
        <v>0</v>
      </c>
      <c r="BJ325" s="21" t="s">
        <v>85</v>
      </c>
      <c r="BK325" s="107">
        <f>ROUND(L325*K325,2)</f>
        <v>0</v>
      </c>
      <c r="BL325" s="21" t="s">
        <v>524</v>
      </c>
      <c r="BM325" s="21" t="s">
        <v>537</v>
      </c>
    </row>
    <row r="326" spans="2:65" s="1" customFormat="1" ht="49.95" customHeight="1">
      <c r="B326" s="37"/>
      <c r="C326" s="38"/>
      <c r="D326" s="153" t="s">
        <v>538</v>
      </c>
      <c r="E326" s="38"/>
      <c r="F326" s="38"/>
      <c r="G326" s="38"/>
      <c r="H326" s="38"/>
      <c r="I326" s="38"/>
      <c r="J326" s="38"/>
      <c r="K326" s="38"/>
      <c r="L326" s="38"/>
      <c r="M326" s="38"/>
      <c r="N326" s="294">
        <f>BK326</f>
        <v>0</v>
      </c>
      <c r="O326" s="295"/>
      <c r="P326" s="295"/>
      <c r="Q326" s="295"/>
      <c r="R326" s="39"/>
      <c r="T326" s="196"/>
      <c r="U326" s="38"/>
      <c r="V326" s="38"/>
      <c r="W326" s="38"/>
      <c r="X326" s="38"/>
      <c r="Y326" s="38"/>
      <c r="Z326" s="38"/>
      <c r="AA326" s="76"/>
      <c r="AT326" s="21" t="s">
        <v>79</v>
      </c>
      <c r="AU326" s="21" t="s">
        <v>80</v>
      </c>
      <c r="AY326" s="21" t="s">
        <v>539</v>
      </c>
      <c r="BK326" s="107">
        <f>SUM(BK327:BK329)</f>
        <v>0</v>
      </c>
    </row>
    <row r="327" spans="2:65" s="1" customFormat="1" ht="22.35" customHeight="1">
      <c r="B327" s="37"/>
      <c r="C327" s="197" t="s">
        <v>5</v>
      </c>
      <c r="D327" s="197" t="s">
        <v>156</v>
      </c>
      <c r="E327" s="198" t="s">
        <v>5</v>
      </c>
      <c r="F327" s="284" t="s">
        <v>5</v>
      </c>
      <c r="G327" s="284"/>
      <c r="H327" s="284"/>
      <c r="I327" s="284"/>
      <c r="J327" s="199" t="s">
        <v>5</v>
      </c>
      <c r="K327" s="200"/>
      <c r="L327" s="269"/>
      <c r="M327" s="285"/>
      <c r="N327" s="285">
        <f>BK327</f>
        <v>0</v>
      </c>
      <c r="O327" s="285"/>
      <c r="P327" s="285"/>
      <c r="Q327" s="285"/>
      <c r="R327" s="39"/>
      <c r="T327" s="166" t="s">
        <v>5</v>
      </c>
      <c r="U327" s="201" t="s">
        <v>45</v>
      </c>
      <c r="V327" s="38"/>
      <c r="W327" s="38"/>
      <c r="X327" s="38"/>
      <c r="Y327" s="38"/>
      <c r="Z327" s="38"/>
      <c r="AA327" s="76"/>
      <c r="AT327" s="21" t="s">
        <v>539</v>
      </c>
      <c r="AU327" s="21" t="s">
        <v>85</v>
      </c>
      <c r="AY327" s="21" t="s">
        <v>539</v>
      </c>
      <c r="BE327" s="107">
        <f>IF(U327="základní",N327,0)</f>
        <v>0</v>
      </c>
      <c r="BF327" s="107">
        <f>IF(U327="snížená",N327,0)</f>
        <v>0</v>
      </c>
      <c r="BG327" s="107">
        <f>IF(U327="zákl. přenesená",N327,0)</f>
        <v>0</v>
      </c>
      <c r="BH327" s="107">
        <f>IF(U327="sníž. přenesená",N327,0)</f>
        <v>0</v>
      </c>
      <c r="BI327" s="107">
        <f>IF(U327="nulová",N327,0)</f>
        <v>0</v>
      </c>
      <c r="BJ327" s="21" t="s">
        <v>85</v>
      </c>
      <c r="BK327" s="107">
        <f>L327*K327</f>
        <v>0</v>
      </c>
    </row>
    <row r="328" spans="2:65" s="1" customFormat="1" ht="22.35" customHeight="1">
      <c r="B328" s="37"/>
      <c r="C328" s="197" t="s">
        <v>5</v>
      </c>
      <c r="D328" s="197" t="s">
        <v>156</v>
      </c>
      <c r="E328" s="198" t="s">
        <v>5</v>
      </c>
      <c r="F328" s="284" t="s">
        <v>5</v>
      </c>
      <c r="G328" s="284"/>
      <c r="H328" s="284"/>
      <c r="I328" s="284"/>
      <c r="J328" s="199" t="s">
        <v>5</v>
      </c>
      <c r="K328" s="200"/>
      <c r="L328" s="269"/>
      <c r="M328" s="285"/>
      <c r="N328" s="285">
        <f>BK328</f>
        <v>0</v>
      </c>
      <c r="O328" s="285"/>
      <c r="P328" s="285"/>
      <c r="Q328" s="285"/>
      <c r="R328" s="39"/>
      <c r="T328" s="166" t="s">
        <v>5</v>
      </c>
      <c r="U328" s="201" t="s">
        <v>45</v>
      </c>
      <c r="V328" s="38"/>
      <c r="W328" s="38"/>
      <c r="X328" s="38"/>
      <c r="Y328" s="38"/>
      <c r="Z328" s="38"/>
      <c r="AA328" s="76"/>
      <c r="AT328" s="21" t="s">
        <v>539</v>
      </c>
      <c r="AU328" s="21" t="s">
        <v>85</v>
      </c>
      <c r="AY328" s="21" t="s">
        <v>539</v>
      </c>
      <c r="BE328" s="107">
        <f>IF(U328="základní",N328,0)</f>
        <v>0</v>
      </c>
      <c r="BF328" s="107">
        <f>IF(U328="snížená",N328,0)</f>
        <v>0</v>
      </c>
      <c r="BG328" s="107">
        <f>IF(U328="zákl. přenesená",N328,0)</f>
        <v>0</v>
      </c>
      <c r="BH328" s="107">
        <f>IF(U328="sníž. přenesená",N328,0)</f>
        <v>0</v>
      </c>
      <c r="BI328" s="107">
        <f>IF(U328="nulová",N328,0)</f>
        <v>0</v>
      </c>
      <c r="BJ328" s="21" t="s">
        <v>85</v>
      </c>
      <c r="BK328" s="107">
        <f>L328*K328</f>
        <v>0</v>
      </c>
    </row>
    <row r="329" spans="2:65" s="1" customFormat="1" ht="22.35" customHeight="1">
      <c r="B329" s="37"/>
      <c r="C329" s="197" t="s">
        <v>5</v>
      </c>
      <c r="D329" s="197" t="s">
        <v>156</v>
      </c>
      <c r="E329" s="198" t="s">
        <v>5</v>
      </c>
      <c r="F329" s="284" t="s">
        <v>5</v>
      </c>
      <c r="G329" s="284"/>
      <c r="H329" s="284"/>
      <c r="I329" s="284"/>
      <c r="J329" s="199" t="s">
        <v>5</v>
      </c>
      <c r="K329" s="200"/>
      <c r="L329" s="269"/>
      <c r="M329" s="285"/>
      <c r="N329" s="285">
        <f>BK329</f>
        <v>0</v>
      </c>
      <c r="O329" s="285"/>
      <c r="P329" s="285"/>
      <c r="Q329" s="285"/>
      <c r="R329" s="39"/>
      <c r="T329" s="166" t="s">
        <v>5</v>
      </c>
      <c r="U329" s="201" t="s">
        <v>45</v>
      </c>
      <c r="V329" s="58"/>
      <c r="W329" s="58"/>
      <c r="X329" s="58"/>
      <c r="Y329" s="58"/>
      <c r="Z329" s="58"/>
      <c r="AA329" s="60"/>
      <c r="AT329" s="21" t="s">
        <v>539</v>
      </c>
      <c r="AU329" s="21" t="s">
        <v>85</v>
      </c>
      <c r="AY329" s="21" t="s">
        <v>539</v>
      </c>
      <c r="BE329" s="107">
        <f>IF(U329="základní",N329,0)</f>
        <v>0</v>
      </c>
      <c r="BF329" s="107">
        <f>IF(U329="snížená",N329,0)</f>
        <v>0</v>
      </c>
      <c r="BG329" s="107">
        <f>IF(U329="zákl. přenesená",N329,0)</f>
        <v>0</v>
      </c>
      <c r="BH329" s="107">
        <f>IF(U329="sníž. přenesená",N329,0)</f>
        <v>0</v>
      </c>
      <c r="BI329" s="107">
        <f>IF(U329="nulová",N329,0)</f>
        <v>0</v>
      </c>
      <c r="BJ329" s="21" t="s">
        <v>85</v>
      </c>
      <c r="BK329" s="107">
        <f>L329*K329</f>
        <v>0</v>
      </c>
    </row>
    <row r="330" spans="2:65" s="1" customFormat="1" ht="6.9" customHeight="1">
      <c r="B330" s="61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3"/>
    </row>
  </sheetData>
  <mergeCells count="444">
    <mergeCell ref="H1:K1"/>
    <mergeCell ref="S2:AC2"/>
    <mergeCell ref="F329:I329"/>
    <mergeCell ref="L329:M329"/>
    <mergeCell ref="N329:Q329"/>
    <mergeCell ref="N133:Q133"/>
    <mergeCell ref="N134:Q134"/>
    <mergeCell ref="N135:Q135"/>
    <mergeCell ref="N140:Q140"/>
    <mergeCell ref="N163:Q163"/>
    <mergeCell ref="N193:Q193"/>
    <mergeCell ref="N198:Q198"/>
    <mergeCell ref="N200:Q200"/>
    <mergeCell ref="N201:Q201"/>
    <mergeCell ref="N211:Q211"/>
    <mergeCell ref="N235:Q235"/>
    <mergeCell ref="N239:Q239"/>
    <mergeCell ref="N252:Q252"/>
    <mergeCell ref="N288:Q288"/>
    <mergeCell ref="N308:Q308"/>
    <mergeCell ref="N317:Q317"/>
    <mergeCell ref="N318:Q318"/>
    <mergeCell ref="N320:Q320"/>
    <mergeCell ref="N322:Q322"/>
    <mergeCell ref="N324:Q324"/>
    <mergeCell ref="N326:Q326"/>
    <mergeCell ref="F325:I325"/>
    <mergeCell ref="L325:M325"/>
    <mergeCell ref="N325:Q325"/>
    <mergeCell ref="F327:I327"/>
    <mergeCell ref="L327:M327"/>
    <mergeCell ref="N327:Q327"/>
    <mergeCell ref="F328:I328"/>
    <mergeCell ref="L328:M328"/>
    <mergeCell ref="N328:Q328"/>
    <mergeCell ref="F316:I316"/>
    <mergeCell ref="F319:I319"/>
    <mergeCell ref="L319:M319"/>
    <mergeCell ref="N319:Q319"/>
    <mergeCell ref="F321:I321"/>
    <mergeCell ref="L321:M321"/>
    <mergeCell ref="N321:Q321"/>
    <mergeCell ref="F323:I323"/>
    <mergeCell ref="L323:M323"/>
    <mergeCell ref="N323:Q323"/>
    <mergeCell ref="F313:I313"/>
    <mergeCell ref="L313:M313"/>
    <mergeCell ref="N313:Q313"/>
    <mergeCell ref="F314:I314"/>
    <mergeCell ref="L314:M314"/>
    <mergeCell ref="N314:Q314"/>
    <mergeCell ref="F315:I315"/>
    <mergeCell ref="L315:M315"/>
    <mergeCell ref="N315:Q315"/>
    <mergeCell ref="F310:I310"/>
    <mergeCell ref="L310:M310"/>
    <mergeCell ref="N310:Q310"/>
    <mergeCell ref="F311:I311"/>
    <mergeCell ref="L311:M311"/>
    <mergeCell ref="N311:Q311"/>
    <mergeCell ref="F312:I312"/>
    <mergeCell ref="L312:M312"/>
    <mergeCell ref="N312:Q312"/>
    <mergeCell ref="F306:I306"/>
    <mergeCell ref="L306:M306"/>
    <mergeCell ref="N306:Q306"/>
    <mergeCell ref="F307:I307"/>
    <mergeCell ref="L307:M307"/>
    <mergeCell ref="N307:Q307"/>
    <mergeCell ref="F309:I309"/>
    <mergeCell ref="L309:M309"/>
    <mergeCell ref="N309:Q309"/>
    <mergeCell ref="F301:I301"/>
    <mergeCell ref="F302:I302"/>
    <mergeCell ref="F303:I303"/>
    <mergeCell ref="L303:M303"/>
    <mergeCell ref="N303:Q303"/>
    <mergeCell ref="F304:I304"/>
    <mergeCell ref="L304:M304"/>
    <mergeCell ref="N304:Q304"/>
    <mergeCell ref="F305:I305"/>
    <mergeCell ref="F292:I292"/>
    <mergeCell ref="F293:I293"/>
    <mergeCell ref="F294:I294"/>
    <mergeCell ref="F295:I295"/>
    <mergeCell ref="F296:I296"/>
    <mergeCell ref="F297:I297"/>
    <mergeCell ref="F298:I298"/>
    <mergeCell ref="F299:I299"/>
    <mergeCell ref="F300:I300"/>
    <mergeCell ref="F286:I286"/>
    <mergeCell ref="F287:I287"/>
    <mergeCell ref="L287:M287"/>
    <mergeCell ref="N287:Q287"/>
    <mergeCell ref="F289:I289"/>
    <mergeCell ref="L289:M289"/>
    <mergeCell ref="N289:Q289"/>
    <mergeCell ref="F290:I290"/>
    <mergeCell ref="F291:I291"/>
    <mergeCell ref="F281:I281"/>
    <mergeCell ref="L281:M281"/>
    <mergeCell ref="N281:Q281"/>
    <mergeCell ref="F282:I282"/>
    <mergeCell ref="L282:M282"/>
    <mergeCell ref="N282:Q282"/>
    <mergeCell ref="F283:I283"/>
    <mergeCell ref="F284:I284"/>
    <mergeCell ref="F285:I285"/>
    <mergeCell ref="F274:I274"/>
    <mergeCell ref="L274:M274"/>
    <mergeCell ref="N274:Q274"/>
    <mergeCell ref="F275:I275"/>
    <mergeCell ref="F276:I276"/>
    <mergeCell ref="F277:I277"/>
    <mergeCell ref="F278:I278"/>
    <mergeCell ref="F279:I279"/>
    <mergeCell ref="F280:I280"/>
    <mergeCell ref="F269:I269"/>
    <mergeCell ref="L269:M269"/>
    <mergeCell ref="N269:Q269"/>
    <mergeCell ref="F270:I270"/>
    <mergeCell ref="F271:I271"/>
    <mergeCell ref="F272:I272"/>
    <mergeCell ref="F273:I273"/>
    <mergeCell ref="L273:M273"/>
    <mergeCell ref="N273:Q273"/>
    <mergeCell ref="F262:I262"/>
    <mergeCell ref="F263:I263"/>
    <mergeCell ref="F264:I264"/>
    <mergeCell ref="F265:I265"/>
    <mergeCell ref="L265:M265"/>
    <mergeCell ref="N265:Q265"/>
    <mergeCell ref="F266:I266"/>
    <mergeCell ref="F267:I267"/>
    <mergeCell ref="F268:I268"/>
    <mergeCell ref="F257:I257"/>
    <mergeCell ref="L257:M257"/>
    <mergeCell ref="N257:Q257"/>
    <mergeCell ref="F258:I258"/>
    <mergeCell ref="F259:I259"/>
    <mergeCell ref="F260:I260"/>
    <mergeCell ref="F261:I261"/>
    <mergeCell ref="L261:M261"/>
    <mergeCell ref="N261:Q261"/>
    <mergeCell ref="F251:I251"/>
    <mergeCell ref="L251:M251"/>
    <mergeCell ref="N251:Q251"/>
    <mergeCell ref="F253:I253"/>
    <mergeCell ref="L253:M253"/>
    <mergeCell ref="N253:Q253"/>
    <mergeCell ref="F254:I254"/>
    <mergeCell ref="F255:I255"/>
    <mergeCell ref="F256:I256"/>
    <mergeCell ref="L256:M256"/>
    <mergeCell ref="N256:Q256"/>
    <mergeCell ref="F248:I248"/>
    <mergeCell ref="L248:M248"/>
    <mergeCell ref="N248:Q248"/>
    <mergeCell ref="F249:I249"/>
    <mergeCell ref="L249:M249"/>
    <mergeCell ref="N249:Q249"/>
    <mergeCell ref="F250:I250"/>
    <mergeCell ref="L250:M250"/>
    <mergeCell ref="N250:Q250"/>
    <mergeCell ref="F245:I245"/>
    <mergeCell ref="L245:M245"/>
    <mergeCell ref="N245:Q245"/>
    <mergeCell ref="F246:I246"/>
    <mergeCell ref="L246:M246"/>
    <mergeCell ref="N246:Q246"/>
    <mergeCell ref="F247:I247"/>
    <mergeCell ref="L247:M247"/>
    <mergeCell ref="N247:Q247"/>
    <mergeCell ref="F242:I242"/>
    <mergeCell ref="L242:M242"/>
    <mergeCell ref="N242:Q242"/>
    <mergeCell ref="F243:I243"/>
    <mergeCell ref="L243:M243"/>
    <mergeCell ref="N243:Q243"/>
    <mergeCell ref="F244:I244"/>
    <mergeCell ref="L244:M244"/>
    <mergeCell ref="N244:Q244"/>
    <mergeCell ref="F237:I237"/>
    <mergeCell ref="L237:M237"/>
    <mergeCell ref="N237:Q237"/>
    <mergeCell ref="F238:I238"/>
    <mergeCell ref="F240:I240"/>
    <mergeCell ref="L240:M240"/>
    <mergeCell ref="N240:Q240"/>
    <mergeCell ref="F241:I241"/>
    <mergeCell ref="L241:M241"/>
    <mergeCell ref="N241:Q241"/>
    <mergeCell ref="F233:I233"/>
    <mergeCell ref="L233:M233"/>
    <mergeCell ref="N233:Q233"/>
    <mergeCell ref="F234:I234"/>
    <mergeCell ref="L234:M234"/>
    <mergeCell ref="N234:Q234"/>
    <mergeCell ref="F236:I236"/>
    <mergeCell ref="L236:M236"/>
    <mergeCell ref="N236:Q236"/>
    <mergeCell ref="F228:I228"/>
    <mergeCell ref="F229:I229"/>
    <mergeCell ref="L229:M229"/>
    <mergeCell ref="N229:Q229"/>
    <mergeCell ref="F230:I230"/>
    <mergeCell ref="F231:I231"/>
    <mergeCell ref="F232:I232"/>
    <mergeCell ref="L232:M232"/>
    <mergeCell ref="N232:Q232"/>
    <mergeCell ref="F223:I223"/>
    <mergeCell ref="F224:I224"/>
    <mergeCell ref="L224:M224"/>
    <mergeCell ref="N224:Q224"/>
    <mergeCell ref="F225:I225"/>
    <mergeCell ref="F226:I226"/>
    <mergeCell ref="L226:M226"/>
    <mergeCell ref="N226:Q226"/>
    <mergeCell ref="F227:I227"/>
    <mergeCell ref="L227:M227"/>
    <mergeCell ref="N227:Q227"/>
    <mergeCell ref="F216:I216"/>
    <mergeCell ref="F217:I217"/>
    <mergeCell ref="F218:I218"/>
    <mergeCell ref="L218:M218"/>
    <mergeCell ref="N218:Q218"/>
    <mergeCell ref="F219:I219"/>
    <mergeCell ref="F220:I220"/>
    <mergeCell ref="F221:I221"/>
    <mergeCell ref="F222:I222"/>
    <mergeCell ref="F210:I210"/>
    <mergeCell ref="L210:M210"/>
    <mergeCell ref="N210:Q210"/>
    <mergeCell ref="F212:I212"/>
    <mergeCell ref="L212:M212"/>
    <mergeCell ref="N212:Q212"/>
    <mergeCell ref="F213:I213"/>
    <mergeCell ref="F214:I214"/>
    <mergeCell ref="F215:I215"/>
    <mergeCell ref="F203:I203"/>
    <mergeCell ref="F204:I204"/>
    <mergeCell ref="F205:I205"/>
    <mergeCell ref="F206:I206"/>
    <mergeCell ref="F207:I207"/>
    <mergeCell ref="F208:I208"/>
    <mergeCell ref="F209:I209"/>
    <mergeCell ref="L209:M209"/>
    <mergeCell ref="N209:Q209"/>
    <mergeCell ref="F197:I197"/>
    <mergeCell ref="L197:M197"/>
    <mergeCell ref="N197:Q197"/>
    <mergeCell ref="F199:I199"/>
    <mergeCell ref="L199:M199"/>
    <mergeCell ref="N199:Q199"/>
    <mergeCell ref="F202:I202"/>
    <mergeCell ref="L202:M202"/>
    <mergeCell ref="N202:Q202"/>
    <mergeCell ref="F191:I191"/>
    <mergeCell ref="F192:I192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84:I184"/>
    <mergeCell ref="F185:I185"/>
    <mergeCell ref="L185:M185"/>
    <mergeCell ref="N185:Q185"/>
    <mergeCell ref="F186:I186"/>
    <mergeCell ref="F187:I187"/>
    <mergeCell ref="F188:I188"/>
    <mergeCell ref="F189:I189"/>
    <mergeCell ref="F190:I19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76:I176"/>
    <mergeCell ref="F177:I177"/>
    <mergeCell ref="F178:I178"/>
    <mergeCell ref="F179:I179"/>
    <mergeCell ref="L179:M179"/>
    <mergeCell ref="N179:Q179"/>
    <mergeCell ref="F180:I180"/>
    <mergeCell ref="L180:M180"/>
    <mergeCell ref="N180:Q180"/>
    <mergeCell ref="F171:I171"/>
    <mergeCell ref="L171:M171"/>
    <mergeCell ref="N171:Q171"/>
    <mergeCell ref="F172:I172"/>
    <mergeCell ref="F173:I173"/>
    <mergeCell ref="L173:M173"/>
    <mergeCell ref="N173:Q173"/>
    <mergeCell ref="F174:I174"/>
    <mergeCell ref="F175:I175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59:I159"/>
    <mergeCell ref="L159:M159"/>
    <mergeCell ref="N159:Q159"/>
    <mergeCell ref="F160:I160"/>
    <mergeCell ref="L160:M160"/>
    <mergeCell ref="N160:Q160"/>
    <mergeCell ref="F161:I161"/>
    <mergeCell ref="F162:I162"/>
    <mergeCell ref="F164:I164"/>
    <mergeCell ref="L164:M164"/>
    <mergeCell ref="N164:Q164"/>
    <mergeCell ref="N151:Q151"/>
    <mergeCell ref="F152:I152"/>
    <mergeCell ref="F153:I153"/>
    <mergeCell ref="F154:I154"/>
    <mergeCell ref="F155:I155"/>
    <mergeCell ref="F156:I156"/>
    <mergeCell ref="F157:I157"/>
    <mergeCell ref="F158:I158"/>
    <mergeCell ref="L158:M158"/>
    <mergeCell ref="N158:Q158"/>
    <mergeCell ref="F144:I144"/>
    <mergeCell ref="F145:I145"/>
    <mergeCell ref="F146:I146"/>
    <mergeCell ref="F147:I147"/>
    <mergeCell ref="F148:I148"/>
    <mergeCell ref="F149:I149"/>
    <mergeCell ref="F150:I150"/>
    <mergeCell ref="F151:I151"/>
    <mergeCell ref="L151:M151"/>
    <mergeCell ref="F138:I138"/>
    <mergeCell ref="F139:I139"/>
    <mergeCell ref="F141:I141"/>
    <mergeCell ref="L141:M141"/>
    <mergeCell ref="N141:Q141"/>
    <mergeCell ref="F142:I142"/>
    <mergeCell ref="F143:I143"/>
    <mergeCell ref="L143:M143"/>
    <mergeCell ref="N143:Q143"/>
    <mergeCell ref="F132:I132"/>
    <mergeCell ref="L132:M132"/>
    <mergeCell ref="N132:Q132"/>
    <mergeCell ref="F136:I136"/>
    <mergeCell ref="L136:M136"/>
    <mergeCell ref="N136:Q136"/>
    <mergeCell ref="F137:I137"/>
    <mergeCell ref="L137:M137"/>
    <mergeCell ref="N137:Q137"/>
    <mergeCell ref="D114:H114"/>
    <mergeCell ref="N114:Q114"/>
    <mergeCell ref="N115:Q115"/>
    <mergeCell ref="L117:Q117"/>
    <mergeCell ref="C123:Q123"/>
    <mergeCell ref="F125:P125"/>
    <mergeCell ref="M127:P127"/>
    <mergeCell ref="M129:Q129"/>
    <mergeCell ref="M130:Q130"/>
    <mergeCell ref="N107:Q107"/>
    <mergeCell ref="N109:Q109"/>
    <mergeCell ref="D110:H110"/>
    <mergeCell ref="N110:Q110"/>
    <mergeCell ref="D111:H111"/>
    <mergeCell ref="N111:Q111"/>
    <mergeCell ref="D112:H112"/>
    <mergeCell ref="N112:Q112"/>
    <mergeCell ref="D113:H113"/>
    <mergeCell ref="N113:Q113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C2:Q2"/>
    <mergeCell ref="C4:Q4"/>
    <mergeCell ref="F6:P6"/>
    <mergeCell ref="O8:P8"/>
    <mergeCell ref="O10:P10"/>
    <mergeCell ref="O11:P11"/>
    <mergeCell ref="O13:P13"/>
    <mergeCell ref="E14:L14"/>
    <mergeCell ref="O14:P14"/>
  </mergeCells>
  <dataValidations count="2">
    <dataValidation type="list" allowBlank="1" showInputMessage="1" showErrorMessage="1" error="Povoleny jsou hodnoty K, M." sqref="D327:D330">
      <formula1>"K, M"</formula1>
    </dataValidation>
    <dataValidation type="list" allowBlank="1" showInputMessage="1" showErrorMessage="1" error="Povoleny jsou hodnoty základní, snížená, zákl. přenesená, sníž. přenesená, nulová." sqref="U327:U330">
      <formula1>"základní, snížená, zákl. přenesená, sníž. přenesená, nulová"</formula1>
    </dataValidation>
  </dataValidations>
  <hyperlinks>
    <hyperlink ref="F1:G1" location="C2" display="1) Krycí list rozpočtu"/>
    <hyperlink ref="H1:K1" location="C85" display="2) Rekapitulace rozpočtu"/>
    <hyperlink ref="L1" location="C132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2"/>
  <sheetViews>
    <sheetView showGridLines="0" workbookViewId="0">
      <pane ySplit="1" topLeftCell="A2" activePane="bottomLeft" state="frozen"/>
      <selection pane="bottomLeft"/>
    </sheetView>
  </sheetViews>
  <sheetFormatPr defaultRowHeight="15.6"/>
  <cols>
    <col min="1" max="1" width="7.140625" customWidth="1"/>
    <col min="2" max="2" width="1.42578125" customWidth="1"/>
    <col min="3" max="3" width="3.5703125" customWidth="1"/>
    <col min="4" max="4" width="3.7109375" customWidth="1"/>
    <col min="5" max="5" width="14.7109375" customWidth="1"/>
    <col min="6" max="7" width="9.5703125" customWidth="1"/>
    <col min="8" max="8" width="10.7109375" customWidth="1"/>
    <col min="9" max="9" width="6" customWidth="1"/>
    <col min="10" max="10" width="4.42578125" customWidth="1"/>
    <col min="11" max="11" width="9.85546875" customWidth="1"/>
    <col min="12" max="12" width="10.28515625" customWidth="1"/>
    <col min="13" max="14" width="5.140625" customWidth="1"/>
    <col min="15" max="15" width="1.7109375" customWidth="1"/>
    <col min="16" max="16" width="10.7109375" customWidth="1"/>
    <col min="17" max="17" width="3.5703125" customWidth="1"/>
    <col min="18" max="18" width="1.42578125" customWidth="1"/>
    <col min="19" max="19" width="7" customWidth="1"/>
    <col min="20" max="20" width="25.42578125" hidden="1" customWidth="1"/>
    <col min="21" max="21" width="14" hidden="1" customWidth="1"/>
    <col min="22" max="22" width="10.5703125" hidden="1" customWidth="1"/>
    <col min="23" max="23" width="14" hidden="1" customWidth="1"/>
    <col min="24" max="24" width="10.42578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customWidth="1"/>
    <col min="30" max="30" width="12.85546875" customWidth="1"/>
    <col min="31" max="31" width="14" customWidth="1"/>
    <col min="44" max="65" width="9.140625" hidden="1"/>
  </cols>
  <sheetData>
    <row r="1" spans="1:66" ht="21.75" customHeight="1">
      <c r="A1" s="116"/>
      <c r="B1" s="14"/>
      <c r="C1" s="14"/>
      <c r="D1" s="15" t="s">
        <v>1</v>
      </c>
      <c r="E1" s="14"/>
      <c r="F1" s="16" t="s">
        <v>99</v>
      </c>
      <c r="G1" s="16"/>
      <c r="H1" s="296" t="s">
        <v>100</v>
      </c>
      <c r="I1" s="296"/>
      <c r="J1" s="296"/>
      <c r="K1" s="296"/>
      <c r="L1" s="16" t="s">
        <v>101</v>
      </c>
      <c r="M1" s="14"/>
      <c r="N1" s="14"/>
      <c r="O1" s="15" t="s">
        <v>102</v>
      </c>
      <c r="P1" s="14"/>
      <c r="Q1" s="14"/>
      <c r="R1" s="14"/>
      <c r="S1" s="16" t="s">
        <v>103</v>
      </c>
      <c r="T1" s="16"/>
      <c r="U1" s="116"/>
      <c r="V1" s="1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S2" s="245" t="s">
        <v>8</v>
      </c>
      <c r="T2" s="246"/>
      <c r="U2" s="246"/>
      <c r="V2" s="246"/>
      <c r="W2" s="246"/>
      <c r="X2" s="246"/>
      <c r="Y2" s="246"/>
      <c r="Z2" s="246"/>
      <c r="AA2" s="246"/>
      <c r="AB2" s="246"/>
      <c r="AC2" s="246"/>
      <c r="AT2" s="21" t="s">
        <v>89</v>
      </c>
    </row>
    <row r="3" spans="1:66" ht="6.9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104</v>
      </c>
    </row>
    <row r="4" spans="1:66" ht="36.9" customHeight="1">
      <c r="B4" s="25"/>
      <c r="C4" s="204" t="s">
        <v>105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6"/>
      <c r="T4" s="20" t="s">
        <v>13</v>
      </c>
      <c r="AT4" s="21" t="s">
        <v>6</v>
      </c>
    </row>
    <row r="5" spans="1:66" ht="6.9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19</v>
      </c>
      <c r="E6" s="28"/>
      <c r="F6" s="297" t="str">
        <f>'Rekapitulace stavby'!K6</f>
        <v>Návrh vstupního prostoru Ústředí VoZP</v>
      </c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8"/>
      <c r="R6" s="26"/>
    </row>
    <row r="7" spans="1:66" s="1" customFormat="1" ht="32.85" customHeight="1">
      <c r="B7" s="37"/>
      <c r="C7" s="38"/>
      <c r="D7" s="31" t="s">
        <v>540</v>
      </c>
      <c r="E7" s="38"/>
      <c r="F7" s="210" t="s">
        <v>541</v>
      </c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38"/>
      <c r="R7" s="39"/>
    </row>
    <row r="8" spans="1:66" s="1" customFormat="1" ht="14.4" customHeight="1">
      <c r="B8" s="37"/>
      <c r="C8" s="38"/>
      <c r="D8" s="32" t="s">
        <v>21</v>
      </c>
      <c r="E8" s="38"/>
      <c r="F8" s="30" t="s">
        <v>5</v>
      </c>
      <c r="G8" s="38"/>
      <c r="H8" s="38"/>
      <c r="I8" s="38"/>
      <c r="J8" s="38"/>
      <c r="K8" s="38"/>
      <c r="L8" s="38"/>
      <c r="M8" s="32" t="s">
        <v>22</v>
      </c>
      <c r="N8" s="38"/>
      <c r="O8" s="30" t="s">
        <v>5</v>
      </c>
      <c r="P8" s="38"/>
      <c r="Q8" s="38"/>
      <c r="R8" s="39"/>
    </row>
    <row r="9" spans="1:66" s="1" customFormat="1" ht="14.4" customHeight="1">
      <c r="B9" s="37"/>
      <c r="C9" s="38"/>
      <c r="D9" s="32" t="s">
        <v>23</v>
      </c>
      <c r="E9" s="38"/>
      <c r="F9" s="30" t="s">
        <v>39</v>
      </c>
      <c r="G9" s="38"/>
      <c r="H9" s="38"/>
      <c r="I9" s="38"/>
      <c r="J9" s="38"/>
      <c r="K9" s="38"/>
      <c r="L9" s="38"/>
      <c r="M9" s="32" t="s">
        <v>25</v>
      </c>
      <c r="N9" s="38"/>
      <c r="O9" s="248" t="str">
        <f>'Rekapitulace stavby'!AN8</f>
        <v>4. 12. 2017</v>
      </c>
      <c r="P9" s="249"/>
      <c r="Q9" s="38"/>
      <c r="R9" s="39"/>
    </row>
    <row r="10" spans="1:66" s="1" customFormat="1" ht="10.8" customHeight="1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66" s="1" customFormat="1" ht="14.4" customHeight="1">
      <c r="B11" s="37"/>
      <c r="C11" s="38"/>
      <c r="D11" s="32" t="s">
        <v>27</v>
      </c>
      <c r="E11" s="38"/>
      <c r="F11" s="38"/>
      <c r="G11" s="38"/>
      <c r="H11" s="38"/>
      <c r="I11" s="38"/>
      <c r="J11" s="38"/>
      <c r="K11" s="38"/>
      <c r="L11" s="38"/>
      <c r="M11" s="32" t="s">
        <v>28</v>
      </c>
      <c r="N11" s="38"/>
      <c r="O11" s="208" t="str">
        <f>IF('Rekapitulace stavby'!AN10="","",'Rekapitulace stavby'!AN10)</f>
        <v/>
      </c>
      <c r="P11" s="208"/>
      <c r="Q11" s="38"/>
      <c r="R11" s="39"/>
    </row>
    <row r="12" spans="1:66" s="1" customFormat="1" ht="18" customHeight="1">
      <c r="B12" s="37"/>
      <c r="C12" s="38"/>
      <c r="D12" s="38"/>
      <c r="E12" s="30" t="str">
        <f>IF('Rekapitulace stavby'!E11="","",'Rekapitulace stavby'!E11)</f>
        <v xml:space="preserve">Vojenská zdravotní pojišťovna ČR </v>
      </c>
      <c r="F12" s="38"/>
      <c r="G12" s="38"/>
      <c r="H12" s="38"/>
      <c r="I12" s="38"/>
      <c r="J12" s="38"/>
      <c r="K12" s="38"/>
      <c r="L12" s="38"/>
      <c r="M12" s="32" t="s">
        <v>30</v>
      </c>
      <c r="N12" s="38"/>
      <c r="O12" s="208" t="str">
        <f>IF('Rekapitulace stavby'!AN11="","",'Rekapitulace stavby'!AN11)</f>
        <v/>
      </c>
      <c r="P12" s="208"/>
      <c r="Q12" s="38"/>
      <c r="R12" s="39"/>
    </row>
    <row r="13" spans="1:66" s="1" customFormat="1" ht="6.9" customHeight="1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66" s="1" customFormat="1" ht="14.4" customHeight="1">
      <c r="B14" s="37"/>
      <c r="C14" s="38"/>
      <c r="D14" s="32" t="s">
        <v>31</v>
      </c>
      <c r="E14" s="38"/>
      <c r="F14" s="38"/>
      <c r="G14" s="38"/>
      <c r="H14" s="38"/>
      <c r="I14" s="38"/>
      <c r="J14" s="38"/>
      <c r="K14" s="38"/>
      <c r="L14" s="38"/>
      <c r="M14" s="32" t="s">
        <v>28</v>
      </c>
      <c r="N14" s="38"/>
      <c r="O14" s="250" t="str">
        <f>IF('Rekapitulace stavby'!AN13="","",'Rekapitulace stavby'!AN13)</f>
        <v>Vyplň údaj</v>
      </c>
      <c r="P14" s="208"/>
      <c r="Q14" s="38"/>
      <c r="R14" s="39"/>
    </row>
    <row r="15" spans="1:66" s="1" customFormat="1" ht="18" customHeight="1">
      <c r="B15" s="37"/>
      <c r="C15" s="38"/>
      <c r="D15" s="38"/>
      <c r="E15" s="250" t="str">
        <f>IF('Rekapitulace stavby'!E14="","",'Rekapitulace stavby'!E14)</f>
        <v>Vyplň údaj</v>
      </c>
      <c r="F15" s="251"/>
      <c r="G15" s="251"/>
      <c r="H15" s="251"/>
      <c r="I15" s="251"/>
      <c r="J15" s="251"/>
      <c r="K15" s="251"/>
      <c r="L15" s="251"/>
      <c r="M15" s="32" t="s">
        <v>30</v>
      </c>
      <c r="N15" s="38"/>
      <c r="O15" s="250" t="str">
        <f>IF('Rekapitulace stavby'!AN14="","",'Rekapitulace stavby'!AN14)</f>
        <v>Vyplň údaj</v>
      </c>
      <c r="P15" s="208"/>
      <c r="Q15" s="38"/>
      <c r="R15" s="39"/>
    </row>
    <row r="16" spans="1:66" s="1" customFormat="1" ht="6.9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2:18" s="1" customFormat="1" ht="14.4" customHeight="1">
      <c r="B17" s="37"/>
      <c r="C17" s="38"/>
      <c r="D17" s="32" t="s">
        <v>33</v>
      </c>
      <c r="E17" s="38"/>
      <c r="F17" s="38"/>
      <c r="G17" s="38"/>
      <c r="H17" s="38"/>
      <c r="I17" s="38"/>
      <c r="J17" s="38"/>
      <c r="K17" s="38"/>
      <c r="L17" s="38"/>
      <c r="M17" s="32" t="s">
        <v>28</v>
      </c>
      <c r="N17" s="38"/>
      <c r="O17" s="208" t="str">
        <f>IF('Rekapitulace stavby'!AN16="","",'Rekapitulace stavby'!AN16)</f>
        <v>05149215</v>
      </c>
      <c r="P17" s="208"/>
      <c r="Q17" s="38"/>
      <c r="R17" s="39"/>
    </row>
    <row r="18" spans="2:18" s="1" customFormat="1" ht="18" customHeight="1">
      <c r="B18" s="37"/>
      <c r="C18" s="38"/>
      <c r="D18" s="38"/>
      <c r="E18" s="30" t="str">
        <f>IF('Rekapitulace stavby'!E17="","",'Rekapitulace stavby'!E17)</f>
        <v>iQ Projects</v>
      </c>
      <c r="F18" s="38"/>
      <c r="G18" s="38"/>
      <c r="H18" s="38"/>
      <c r="I18" s="38"/>
      <c r="J18" s="38"/>
      <c r="K18" s="38"/>
      <c r="L18" s="38"/>
      <c r="M18" s="32" t="s">
        <v>30</v>
      </c>
      <c r="N18" s="38"/>
      <c r="O18" s="208" t="str">
        <f>IF('Rekapitulace stavby'!AN17="","",'Rekapitulace stavby'!AN17)</f>
        <v>CZ05149215</v>
      </c>
      <c r="P18" s="208"/>
      <c r="Q18" s="38"/>
      <c r="R18" s="39"/>
    </row>
    <row r="19" spans="2:18" s="1" customFormat="1" ht="6.9" customHeigh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0" spans="2:18" s="1" customFormat="1" ht="14.4" customHeight="1">
      <c r="B20" s="37"/>
      <c r="C20" s="38"/>
      <c r="D20" s="32" t="s">
        <v>38</v>
      </c>
      <c r="E20" s="38"/>
      <c r="F20" s="38"/>
      <c r="G20" s="38"/>
      <c r="H20" s="38"/>
      <c r="I20" s="38"/>
      <c r="J20" s="38"/>
      <c r="K20" s="38"/>
      <c r="L20" s="38"/>
      <c r="M20" s="32" t="s">
        <v>28</v>
      </c>
      <c r="N20" s="38"/>
      <c r="O20" s="208" t="str">
        <f>IF('Rekapitulace stavby'!AN19="","",'Rekapitulace stavby'!AN19)</f>
        <v/>
      </c>
      <c r="P20" s="208"/>
      <c r="Q20" s="38"/>
      <c r="R20" s="39"/>
    </row>
    <row r="21" spans="2:18" s="1" customFormat="1" ht="18" customHeight="1">
      <c r="B21" s="37"/>
      <c r="C21" s="38"/>
      <c r="D21" s="38"/>
      <c r="E21" s="30" t="str">
        <f>IF('Rekapitulace stavby'!E20="","",'Rekapitulace stavby'!E20)</f>
        <v xml:space="preserve"> </v>
      </c>
      <c r="F21" s="38"/>
      <c r="G21" s="38"/>
      <c r="H21" s="38"/>
      <c r="I21" s="38"/>
      <c r="J21" s="38"/>
      <c r="K21" s="38"/>
      <c r="L21" s="38"/>
      <c r="M21" s="32" t="s">
        <v>30</v>
      </c>
      <c r="N21" s="38"/>
      <c r="O21" s="208" t="str">
        <f>IF('Rekapitulace stavby'!AN20="","",'Rekapitulace stavby'!AN20)</f>
        <v/>
      </c>
      <c r="P21" s="208"/>
      <c r="Q21" s="38"/>
      <c r="R21" s="39"/>
    </row>
    <row r="22" spans="2:18" s="1" customFormat="1" ht="6.9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4.4" customHeight="1">
      <c r="B23" s="37"/>
      <c r="C23" s="38"/>
      <c r="D23" s="32" t="s">
        <v>40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14.4" customHeight="1">
      <c r="B24" s="37"/>
      <c r="C24" s="38"/>
      <c r="D24" s="38"/>
      <c r="E24" s="213" t="s">
        <v>5</v>
      </c>
      <c r="F24" s="213"/>
      <c r="G24" s="213"/>
      <c r="H24" s="213"/>
      <c r="I24" s="213"/>
      <c r="J24" s="213"/>
      <c r="K24" s="213"/>
      <c r="L24" s="213"/>
      <c r="M24" s="38"/>
      <c r="N24" s="38"/>
      <c r="O24" s="38"/>
      <c r="P24" s="38"/>
      <c r="Q24" s="38"/>
      <c r="R24" s="39"/>
    </row>
    <row r="25" spans="2:18" s="1" customFormat="1" ht="6.9" customHeigh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2:18" s="1" customFormat="1" ht="6.9" customHeight="1">
      <c r="B26" s="37"/>
      <c r="C26" s="3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38"/>
      <c r="R26" s="39"/>
    </row>
    <row r="27" spans="2:18" s="1" customFormat="1" ht="14.4" customHeight="1">
      <c r="B27" s="37"/>
      <c r="C27" s="38"/>
      <c r="D27" s="117" t="s">
        <v>106</v>
      </c>
      <c r="E27" s="38"/>
      <c r="F27" s="38"/>
      <c r="G27" s="38"/>
      <c r="H27" s="38"/>
      <c r="I27" s="38"/>
      <c r="J27" s="38"/>
      <c r="K27" s="38"/>
      <c r="L27" s="38"/>
      <c r="M27" s="214">
        <f>N88</f>
        <v>0</v>
      </c>
      <c r="N27" s="214"/>
      <c r="O27" s="214"/>
      <c r="P27" s="214"/>
      <c r="Q27" s="38"/>
      <c r="R27" s="39"/>
    </row>
    <row r="28" spans="2:18" s="1" customFormat="1" ht="14.4" customHeight="1">
      <c r="B28" s="37"/>
      <c r="C28" s="38"/>
      <c r="D28" s="36" t="s">
        <v>93</v>
      </c>
      <c r="E28" s="38"/>
      <c r="F28" s="38"/>
      <c r="G28" s="38"/>
      <c r="H28" s="38"/>
      <c r="I28" s="38"/>
      <c r="J28" s="38"/>
      <c r="K28" s="38"/>
      <c r="L28" s="38"/>
      <c r="M28" s="214">
        <f>N97</f>
        <v>0</v>
      </c>
      <c r="N28" s="214"/>
      <c r="O28" s="214"/>
      <c r="P28" s="214"/>
      <c r="Q28" s="38"/>
      <c r="R28" s="39"/>
    </row>
    <row r="29" spans="2:18" s="1" customFormat="1" ht="6.9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2:18" s="1" customFormat="1" ht="25.35" customHeight="1">
      <c r="B30" s="37"/>
      <c r="C30" s="38"/>
      <c r="D30" s="118" t="s">
        <v>43</v>
      </c>
      <c r="E30" s="38"/>
      <c r="F30" s="38"/>
      <c r="G30" s="38"/>
      <c r="H30" s="38"/>
      <c r="I30" s="38"/>
      <c r="J30" s="38"/>
      <c r="K30" s="38"/>
      <c r="L30" s="38"/>
      <c r="M30" s="252">
        <f>ROUND(M27+M28,2)</f>
        <v>0</v>
      </c>
      <c r="N30" s="247"/>
      <c r="O30" s="247"/>
      <c r="P30" s="247"/>
      <c r="Q30" s="38"/>
      <c r="R30" s="39"/>
    </row>
    <row r="31" spans="2:18" s="1" customFormat="1" ht="6.9" customHeight="1">
      <c r="B31" s="37"/>
      <c r="C31" s="3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38"/>
      <c r="R31" s="39"/>
    </row>
    <row r="32" spans="2:18" s="1" customFormat="1" ht="14.4" customHeight="1">
      <c r="B32" s="37"/>
      <c r="C32" s="38"/>
      <c r="D32" s="44" t="s">
        <v>44</v>
      </c>
      <c r="E32" s="44" t="s">
        <v>45</v>
      </c>
      <c r="F32" s="45">
        <v>0.21</v>
      </c>
      <c r="G32" s="119" t="s">
        <v>46</v>
      </c>
      <c r="H32" s="253">
        <f>ROUND((((SUM(BE97:BE104)+SUM(BE122:BE177))+SUM(BE179:BE181))),2)</f>
        <v>0</v>
      </c>
      <c r="I32" s="247"/>
      <c r="J32" s="247"/>
      <c r="K32" s="38"/>
      <c r="L32" s="38"/>
      <c r="M32" s="253">
        <f>ROUND(((ROUND((SUM(BE97:BE104)+SUM(BE122:BE177)), 2)*F32)+SUM(BE179:BE181)*F32),2)</f>
        <v>0</v>
      </c>
      <c r="N32" s="247"/>
      <c r="O32" s="247"/>
      <c r="P32" s="247"/>
      <c r="Q32" s="38"/>
      <c r="R32" s="39"/>
    </row>
    <row r="33" spans="2:18" s="1" customFormat="1" ht="14.4" customHeight="1">
      <c r="B33" s="37"/>
      <c r="C33" s="38"/>
      <c r="D33" s="38"/>
      <c r="E33" s="44" t="s">
        <v>47</v>
      </c>
      <c r="F33" s="45">
        <v>0.15</v>
      </c>
      <c r="G33" s="119" t="s">
        <v>46</v>
      </c>
      <c r="H33" s="253">
        <f>ROUND((((SUM(BF97:BF104)+SUM(BF122:BF177))+SUM(BF179:BF181))),2)</f>
        <v>0</v>
      </c>
      <c r="I33" s="247"/>
      <c r="J33" s="247"/>
      <c r="K33" s="38"/>
      <c r="L33" s="38"/>
      <c r="M33" s="253">
        <f>ROUND(((ROUND((SUM(BF97:BF104)+SUM(BF122:BF177)), 2)*F33)+SUM(BF179:BF181)*F33),2)</f>
        <v>0</v>
      </c>
      <c r="N33" s="247"/>
      <c r="O33" s="247"/>
      <c r="P33" s="247"/>
      <c r="Q33" s="38"/>
      <c r="R33" s="39"/>
    </row>
    <row r="34" spans="2:18" s="1" customFormat="1" ht="14.4" hidden="1" customHeight="1">
      <c r="B34" s="37"/>
      <c r="C34" s="38"/>
      <c r="D34" s="38"/>
      <c r="E34" s="44" t="s">
        <v>48</v>
      </c>
      <c r="F34" s="45">
        <v>0.21</v>
      </c>
      <c r="G34" s="119" t="s">
        <v>46</v>
      </c>
      <c r="H34" s="253">
        <f>ROUND((((SUM(BG97:BG104)+SUM(BG122:BG177))+SUM(BG179:BG181))),2)</f>
        <v>0</v>
      </c>
      <c r="I34" s="247"/>
      <c r="J34" s="247"/>
      <c r="K34" s="38"/>
      <c r="L34" s="38"/>
      <c r="M34" s="253">
        <v>0</v>
      </c>
      <c r="N34" s="247"/>
      <c r="O34" s="247"/>
      <c r="P34" s="247"/>
      <c r="Q34" s="38"/>
      <c r="R34" s="39"/>
    </row>
    <row r="35" spans="2:18" s="1" customFormat="1" ht="14.4" hidden="1" customHeight="1">
      <c r="B35" s="37"/>
      <c r="C35" s="38"/>
      <c r="D35" s="38"/>
      <c r="E35" s="44" t="s">
        <v>49</v>
      </c>
      <c r="F35" s="45">
        <v>0.15</v>
      </c>
      <c r="G35" s="119" t="s">
        <v>46</v>
      </c>
      <c r="H35" s="253">
        <f>ROUND((((SUM(BH97:BH104)+SUM(BH122:BH177))+SUM(BH179:BH181))),2)</f>
        <v>0</v>
      </c>
      <c r="I35" s="247"/>
      <c r="J35" s="247"/>
      <c r="K35" s="38"/>
      <c r="L35" s="38"/>
      <c r="M35" s="253">
        <v>0</v>
      </c>
      <c r="N35" s="247"/>
      <c r="O35" s="247"/>
      <c r="P35" s="247"/>
      <c r="Q35" s="38"/>
      <c r="R35" s="39"/>
    </row>
    <row r="36" spans="2:18" s="1" customFormat="1" ht="14.4" hidden="1" customHeight="1">
      <c r="B36" s="37"/>
      <c r="C36" s="38"/>
      <c r="D36" s="38"/>
      <c r="E36" s="44" t="s">
        <v>50</v>
      </c>
      <c r="F36" s="45">
        <v>0</v>
      </c>
      <c r="G36" s="119" t="s">
        <v>46</v>
      </c>
      <c r="H36" s="253">
        <f>ROUND((((SUM(BI97:BI104)+SUM(BI122:BI177))+SUM(BI179:BI181))),2)</f>
        <v>0</v>
      </c>
      <c r="I36" s="247"/>
      <c r="J36" s="247"/>
      <c r="K36" s="38"/>
      <c r="L36" s="38"/>
      <c r="M36" s="253">
        <v>0</v>
      </c>
      <c r="N36" s="247"/>
      <c r="O36" s="247"/>
      <c r="P36" s="247"/>
      <c r="Q36" s="38"/>
      <c r="R36" s="39"/>
    </row>
    <row r="37" spans="2:18" s="1" customFormat="1" ht="6.9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2:18" s="1" customFormat="1" ht="25.35" customHeight="1">
      <c r="B38" s="37"/>
      <c r="C38" s="115"/>
      <c r="D38" s="120" t="s">
        <v>51</v>
      </c>
      <c r="E38" s="77"/>
      <c r="F38" s="77"/>
      <c r="G38" s="121" t="s">
        <v>52</v>
      </c>
      <c r="H38" s="122" t="s">
        <v>53</v>
      </c>
      <c r="I38" s="77"/>
      <c r="J38" s="77"/>
      <c r="K38" s="77"/>
      <c r="L38" s="254">
        <f>SUM(M30:M36)</f>
        <v>0</v>
      </c>
      <c r="M38" s="254"/>
      <c r="N38" s="254"/>
      <c r="O38" s="254"/>
      <c r="P38" s="255"/>
      <c r="Q38" s="115"/>
      <c r="R38" s="39"/>
    </row>
    <row r="39" spans="2:18" s="1" customFormat="1" ht="14.4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 ht="12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/>
    </row>
    <row r="42" spans="2:18" ht="12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2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2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2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2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2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2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2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 ht="14.4">
      <c r="B50" s="37"/>
      <c r="C50" s="38"/>
      <c r="D50" s="52" t="s">
        <v>54</v>
      </c>
      <c r="E50" s="53"/>
      <c r="F50" s="53"/>
      <c r="G50" s="53"/>
      <c r="H50" s="54"/>
      <c r="I50" s="38"/>
      <c r="J50" s="52" t="s">
        <v>55</v>
      </c>
      <c r="K50" s="53"/>
      <c r="L50" s="53"/>
      <c r="M50" s="53"/>
      <c r="N50" s="53"/>
      <c r="O50" s="53"/>
      <c r="P50" s="54"/>
      <c r="Q50" s="38"/>
      <c r="R50" s="39"/>
    </row>
    <row r="51" spans="2:18" ht="12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2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2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2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2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2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2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2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 ht="14.4">
      <c r="B59" s="37"/>
      <c r="C59" s="38"/>
      <c r="D59" s="57" t="s">
        <v>56</v>
      </c>
      <c r="E59" s="58"/>
      <c r="F59" s="58"/>
      <c r="G59" s="59" t="s">
        <v>57</v>
      </c>
      <c r="H59" s="60"/>
      <c r="I59" s="38"/>
      <c r="J59" s="57" t="s">
        <v>56</v>
      </c>
      <c r="K59" s="58"/>
      <c r="L59" s="58"/>
      <c r="M59" s="58"/>
      <c r="N59" s="59" t="s">
        <v>57</v>
      </c>
      <c r="O59" s="58"/>
      <c r="P59" s="60"/>
      <c r="Q59" s="38"/>
      <c r="R59" s="39"/>
    </row>
    <row r="60" spans="2:18" ht="12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 ht="14.4">
      <c r="B61" s="37"/>
      <c r="C61" s="38"/>
      <c r="D61" s="52" t="s">
        <v>58</v>
      </c>
      <c r="E61" s="53"/>
      <c r="F61" s="53"/>
      <c r="G61" s="53"/>
      <c r="H61" s="54"/>
      <c r="I61" s="38"/>
      <c r="J61" s="52" t="s">
        <v>59</v>
      </c>
      <c r="K61" s="53"/>
      <c r="L61" s="53"/>
      <c r="M61" s="53"/>
      <c r="N61" s="53"/>
      <c r="O61" s="53"/>
      <c r="P61" s="54"/>
      <c r="Q61" s="38"/>
      <c r="R61" s="39"/>
    </row>
    <row r="62" spans="2:18" ht="12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2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2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18" ht="12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18" ht="12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18" ht="12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18" ht="12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18" ht="12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18" s="1" customFormat="1" ht="14.4">
      <c r="B70" s="37"/>
      <c r="C70" s="38"/>
      <c r="D70" s="57" t="s">
        <v>56</v>
      </c>
      <c r="E70" s="58"/>
      <c r="F70" s="58"/>
      <c r="G70" s="59" t="s">
        <v>57</v>
      </c>
      <c r="H70" s="60"/>
      <c r="I70" s="38"/>
      <c r="J70" s="57" t="s">
        <v>56</v>
      </c>
      <c r="K70" s="58"/>
      <c r="L70" s="58"/>
      <c r="M70" s="58"/>
      <c r="N70" s="59" t="s">
        <v>57</v>
      </c>
      <c r="O70" s="58"/>
      <c r="P70" s="60"/>
      <c r="Q70" s="38"/>
      <c r="R70" s="39"/>
    </row>
    <row r="71" spans="2:18" s="1" customFormat="1" ht="14.4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18" s="1" customFormat="1" ht="6.9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6"/>
    </row>
    <row r="76" spans="2:18" s="1" customFormat="1" ht="36.9" customHeight="1">
      <c r="B76" s="37"/>
      <c r="C76" s="204" t="s">
        <v>107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39"/>
    </row>
    <row r="77" spans="2:18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</row>
    <row r="78" spans="2:18" s="1" customFormat="1" ht="30" customHeight="1">
      <c r="B78" s="37"/>
      <c r="C78" s="32" t="s">
        <v>19</v>
      </c>
      <c r="D78" s="38"/>
      <c r="E78" s="38"/>
      <c r="F78" s="297" t="str">
        <f>F6</f>
        <v>Návrh vstupního prostoru Ústředí VoZP</v>
      </c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38"/>
      <c r="R78" s="39"/>
    </row>
    <row r="79" spans="2:18" s="1" customFormat="1" ht="36.9" customHeight="1">
      <c r="B79" s="37"/>
      <c r="C79" s="71" t="s">
        <v>540</v>
      </c>
      <c r="D79" s="38"/>
      <c r="E79" s="38"/>
      <c r="F79" s="224" t="str">
        <f>F7</f>
        <v>01 - Elektroinstalace</v>
      </c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38"/>
      <c r="R79" s="39"/>
    </row>
    <row r="80" spans="2:18" s="1" customFormat="1" ht="6.9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9"/>
    </row>
    <row r="81" spans="2:47" s="1" customFormat="1" ht="18" customHeight="1">
      <c r="B81" s="37"/>
      <c r="C81" s="32" t="s">
        <v>23</v>
      </c>
      <c r="D81" s="38"/>
      <c r="E81" s="38"/>
      <c r="F81" s="30" t="str">
        <f>F9</f>
        <v xml:space="preserve"> </v>
      </c>
      <c r="G81" s="38"/>
      <c r="H81" s="38"/>
      <c r="I81" s="38"/>
      <c r="J81" s="38"/>
      <c r="K81" s="32" t="s">
        <v>25</v>
      </c>
      <c r="L81" s="38"/>
      <c r="M81" s="249" t="str">
        <f>IF(O9="","",O9)</f>
        <v>4. 12. 2017</v>
      </c>
      <c r="N81" s="249"/>
      <c r="O81" s="249"/>
      <c r="P81" s="249"/>
      <c r="Q81" s="38"/>
      <c r="R81" s="39"/>
    </row>
    <row r="82" spans="2:47" s="1" customFormat="1" ht="6.9" customHeight="1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9"/>
    </row>
    <row r="83" spans="2:47" s="1" customFormat="1" ht="13.2">
      <c r="B83" s="37"/>
      <c r="C83" s="32" t="s">
        <v>27</v>
      </c>
      <c r="D83" s="38"/>
      <c r="E83" s="38"/>
      <c r="F83" s="30" t="str">
        <f>E12</f>
        <v xml:space="preserve">Vojenská zdravotní pojišťovna ČR </v>
      </c>
      <c r="G83" s="38"/>
      <c r="H83" s="38"/>
      <c r="I83" s="38"/>
      <c r="J83" s="38"/>
      <c r="K83" s="32" t="s">
        <v>33</v>
      </c>
      <c r="L83" s="38"/>
      <c r="M83" s="208" t="str">
        <f>E18</f>
        <v>iQ Projects</v>
      </c>
      <c r="N83" s="208"/>
      <c r="O83" s="208"/>
      <c r="P83" s="208"/>
      <c r="Q83" s="208"/>
      <c r="R83" s="39"/>
    </row>
    <row r="84" spans="2:47" s="1" customFormat="1" ht="14.4" customHeight="1">
      <c r="B84" s="37"/>
      <c r="C84" s="32" t="s">
        <v>31</v>
      </c>
      <c r="D84" s="38"/>
      <c r="E84" s="38"/>
      <c r="F84" s="30" t="str">
        <f>IF(E15="","",E15)</f>
        <v>Vyplň údaj</v>
      </c>
      <c r="G84" s="38"/>
      <c r="H84" s="38"/>
      <c r="I84" s="38"/>
      <c r="J84" s="38"/>
      <c r="K84" s="32" t="s">
        <v>38</v>
      </c>
      <c r="L84" s="38"/>
      <c r="M84" s="208" t="str">
        <f>E21</f>
        <v xml:space="preserve"> </v>
      </c>
      <c r="N84" s="208"/>
      <c r="O84" s="208"/>
      <c r="P84" s="208"/>
      <c r="Q84" s="208"/>
      <c r="R84" s="39"/>
    </row>
    <row r="85" spans="2:47" s="1" customFormat="1" ht="10.35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</row>
    <row r="86" spans="2:47" s="1" customFormat="1" ht="29.25" customHeight="1">
      <c r="B86" s="37"/>
      <c r="C86" s="256" t="s">
        <v>108</v>
      </c>
      <c r="D86" s="257"/>
      <c r="E86" s="257"/>
      <c r="F86" s="257"/>
      <c r="G86" s="257"/>
      <c r="H86" s="115"/>
      <c r="I86" s="115"/>
      <c r="J86" s="115"/>
      <c r="K86" s="115"/>
      <c r="L86" s="115"/>
      <c r="M86" s="115"/>
      <c r="N86" s="256" t="s">
        <v>109</v>
      </c>
      <c r="O86" s="257"/>
      <c r="P86" s="257"/>
      <c r="Q86" s="257"/>
      <c r="R86" s="39"/>
    </row>
    <row r="87" spans="2:47" s="1" customFormat="1" ht="10.35" customHeight="1"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9"/>
    </row>
    <row r="88" spans="2:47" s="1" customFormat="1" ht="29.25" customHeight="1">
      <c r="B88" s="37"/>
      <c r="C88" s="123" t="s">
        <v>110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243">
        <f>N122</f>
        <v>0</v>
      </c>
      <c r="O88" s="258"/>
      <c r="P88" s="258"/>
      <c r="Q88" s="258"/>
      <c r="R88" s="39"/>
      <c r="AU88" s="21" t="s">
        <v>111</v>
      </c>
    </row>
    <row r="89" spans="2:47" s="6" customFormat="1" ht="24.9" customHeight="1">
      <c r="B89" s="124"/>
      <c r="C89" s="125"/>
      <c r="D89" s="126" t="s">
        <v>542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59">
        <f>N123</f>
        <v>0</v>
      </c>
      <c r="O89" s="260"/>
      <c r="P89" s="260"/>
      <c r="Q89" s="260"/>
      <c r="R89" s="127"/>
    </row>
    <row r="90" spans="2:47" s="6" customFormat="1" ht="24.9" customHeight="1">
      <c r="B90" s="124"/>
      <c r="C90" s="125"/>
      <c r="D90" s="126" t="s">
        <v>543</v>
      </c>
      <c r="E90" s="125"/>
      <c r="F90" s="125"/>
      <c r="G90" s="125"/>
      <c r="H90" s="125"/>
      <c r="I90" s="125"/>
      <c r="J90" s="125"/>
      <c r="K90" s="125"/>
      <c r="L90" s="125"/>
      <c r="M90" s="125"/>
      <c r="N90" s="259">
        <f>N133</f>
        <v>0</v>
      </c>
      <c r="O90" s="260"/>
      <c r="P90" s="260"/>
      <c r="Q90" s="260"/>
      <c r="R90" s="127"/>
    </row>
    <row r="91" spans="2:47" s="6" customFormat="1" ht="24.9" customHeight="1">
      <c r="B91" s="124"/>
      <c r="C91" s="125"/>
      <c r="D91" s="126" t="s">
        <v>544</v>
      </c>
      <c r="E91" s="125"/>
      <c r="F91" s="125"/>
      <c r="G91" s="125"/>
      <c r="H91" s="125"/>
      <c r="I91" s="125"/>
      <c r="J91" s="125"/>
      <c r="K91" s="125"/>
      <c r="L91" s="125"/>
      <c r="M91" s="125"/>
      <c r="N91" s="259">
        <f>N155</f>
        <v>0</v>
      </c>
      <c r="O91" s="260"/>
      <c r="P91" s="260"/>
      <c r="Q91" s="260"/>
      <c r="R91" s="127"/>
    </row>
    <row r="92" spans="2:47" s="6" customFormat="1" ht="24.9" customHeight="1">
      <c r="B92" s="124"/>
      <c r="C92" s="125"/>
      <c r="D92" s="126" t="s">
        <v>545</v>
      </c>
      <c r="E92" s="125"/>
      <c r="F92" s="125"/>
      <c r="G92" s="125"/>
      <c r="H92" s="125"/>
      <c r="I92" s="125"/>
      <c r="J92" s="125"/>
      <c r="K92" s="125"/>
      <c r="L92" s="125"/>
      <c r="M92" s="125"/>
      <c r="N92" s="259">
        <f>N161</f>
        <v>0</v>
      </c>
      <c r="O92" s="260"/>
      <c r="P92" s="260"/>
      <c r="Q92" s="260"/>
      <c r="R92" s="127"/>
    </row>
    <row r="93" spans="2:47" s="6" customFormat="1" ht="24.9" customHeight="1">
      <c r="B93" s="124"/>
      <c r="C93" s="125"/>
      <c r="D93" s="126" t="s">
        <v>546</v>
      </c>
      <c r="E93" s="125"/>
      <c r="F93" s="125"/>
      <c r="G93" s="125"/>
      <c r="H93" s="125"/>
      <c r="I93" s="125"/>
      <c r="J93" s="125"/>
      <c r="K93" s="125"/>
      <c r="L93" s="125"/>
      <c r="M93" s="125"/>
      <c r="N93" s="259">
        <f>N168</f>
        <v>0</v>
      </c>
      <c r="O93" s="260"/>
      <c r="P93" s="260"/>
      <c r="Q93" s="260"/>
      <c r="R93" s="127"/>
    </row>
    <row r="94" spans="2:47" s="6" customFormat="1" ht="24.9" customHeight="1">
      <c r="B94" s="124"/>
      <c r="C94" s="125"/>
      <c r="D94" s="126" t="s">
        <v>547</v>
      </c>
      <c r="E94" s="125"/>
      <c r="F94" s="125"/>
      <c r="G94" s="125"/>
      <c r="H94" s="125"/>
      <c r="I94" s="125"/>
      <c r="J94" s="125"/>
      <c r="K94" s="125"/>
      <c r="L94" s="125"/>
      <c r="M94" s="125"/>
      <c r="N94" s="259">
        <f>N174</f>
        <v>0</v>
      </c>
      <c r="O94" s="260"/>
      <c r="P94" s="260"/>
      <c r="Q94" s="260"/>
      <c r="R94" s="127"/>
    </row>
    <row r="95" spans="2:47" s="6" customFormat="1" ht="21.75" customHeight="1">
      <c r="B95" s="124"/>
      <c r="C95" s="125"/>
      <c r="D95" s="126" t="s">
        <v>131</v>
      </c>
      <c r="E95" s="125"/>
      <c r="F95" s="125"/>
      <c r="G95" s="125"/>
      <c r="H95" s="125"/>
      <c r="I95" s="125"/>
      <c r="J95" s="125"/>
      <c r="K95" s="125"/>
      <c r="L95" s="125"/>
      <c r="M95" s="125"/>
      <c r="N95" s="262">
        <f>N178</f>
        <v>0</v>
      </c>
      <c r="O95" s="260"/>
      <c r="P95" s="260"/>
      <c r="Q95" s="260"/>
      <c r="R95" s="127"/>
    </row>
    <row r="96" spans="2:47" s="1" customFormat="1" ht="21.75" customHeight="1"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9"/>
    </row>
    <row r="97" spans="2:65" s="1" customFormat="1" ht="29.25" customHeight="1">
      <c r="B97" s="37"/>
      <c r="C97" s="123" t="s">
        <v>132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258">
        <f>ROUND(N98+N99+N100+N101+N102+N103,2)</f>
        <v>0</v>
      </c>
      <c r="O97" s="263"/>
      <c r="P97" s="263"/>
      <c r="Q97" s="263"/>
      <c r="R97" s="39"/>
      <c r="T97" s="131"/>
      <c r="U97" s="132" t="s">
        <v>44</v>
      </c>
    </row>
    <row r="98" spans="2:65" s="1" customFormat="1" ht="18" customHeight="1">
      <c r="B98" s="133"/>
      <c r="C98" s="134"/>
      <c r="D98" s="240" t="s">
        <v>133</v>
      </c>
      <c r="E98" s="264"/>
      <c r="F98" s="264"/>
      <c r="G98" s="264"/>
      <c r="H98" s="264"/>
      <c r="I98" s="134"/>
      <c r="J98" s="134"/>
      <c r="K98" s="134"/>
      <c r="L98" s="134"/>
      <c r="M98" s="134"/>
      <c r="N98" s="238">
        <f>ROUND(N88*T98,2)</f>
        <v>0</v>
      </c>
      <c r="O98" s="265"/>
      <c r="P98" s="265"/>
      <c r="Q98" s="265"/>
      <c r="R98" s="136"/>
      <c r="S98" s="137"/>
      <c r="T98" s="138"/>
      <c r="U98" s="139" t="s">
        <v>45</v>
      </c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40" t="s">
        <v>134</v>
      </c>
      <c r="AZ98" s="137"/>
      <c r="BA98" s="137"/>
      <c r="BB98" s="137"/>
      <c r="BC98" s="137"/>
      <c r="BD98" s="137"/>
      <c r="BE98" s="141">
        <f t="shared" ref="BE98:BE103" si="0">IF(U98="základní",N98,0)</f>
        <v>0</v>
      </c>
      <c r="BF98" s="141">
        <f t="shared" ref="BF98:BF103" si="1">IF(U98="snížená",N98,0)</f>
        <v>0</v>
      </c>
      <c r="BG98" s="141">
        <f t="shared" ref="BG98:BG103" si="2">IF(U98="zákl. přenesená",N98,0)</f>
        <v>0</v>
      </c>
      <c r="BH98" s="141">
        <f t="shared" ref="BH98:BH103" si="3">IF(U98="sníž. přenesená",N98,0)</f>
        <v>0</v>
      </c>
      <c r="BI98" s="141">
        <f t="shared" ref="BI98:BI103" si="4">IF(U98="nulová",N98,0)</f>
        <v>0</v>
      </c>
      <c r="BJ98" s="140" t="s">
        <v>85</v>
      </c>
      <c r="BK98" s="137"/>
      <c r="BL98" s="137"/>
      <c r="BM98" s="137"/>
    </row>
    <row r="99" spans="2:65" s="1" customFormat="1" ht="18" customHeight="1">
      <c r="B99" s="133"/>
      <c r="C99" s="134"/>
      <c r="D99" s="240" t="s">
        <v>135</v>
      </c>
      <c r="E99" s="264"/>
      <c r="F99" s="264"/>
      <c r="G99" s="264"/>
      <c r="H99" s="264"/>
      <c r="I99" s="134"/>
      <c r="J99" s="134"/>
      <c r="K99" s="134"/>
      <c r="L99" s="134"/>
      <c r="M99" s="134"/>
      <c r="N99" s="238">
        <f>ROUND(N88*T99,2)</f>
        <v>0</v>
      </c>
      <c r="O99" s="265"/>
      <c r="P99" s="265"/>
      <c r="Q99" s="265"/>
      <c r="R99" s="136"/>
      <c r="S99" s="137"/>
      <c r="T99" s="138"/>
      <c r="U99" s="139" t="s">
        <v>45</v>
      </c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40" t="s">
        <v>134</v>
      </c>
      <c r="AZ99" s="137"/>
      <c r="BA99" s="137"/>
      <c r="BB99" s="137"/>
      <c r="BC99" s="137"/>
      <c r="BD99" s="137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85</v>
      </c>
      <c r="BK99" s="137"/>
      <c r="BL99" s="137"/>
      <c r="BM99" s="137"/>
    </row>
    <row r="100" spans="2:65" s="1" customFormat="1" ht="18" customHeight="1">
      <c r="B100" s="133"/>
      <c r="C100" s="134"/>
      <c r="D100" s="240" t="s">
        <v>136</v>
      </c>
      <c r="E100" s="264"/>
      <c r="F100" s="264"/>
      <c r="G100" s="264"/>
      <c r="H100" s="264"/>
      <c r="I100" s="134"/>
      <c r="J100" s="134"/>
      <c r="K100" s="134"/>
      <c r="L100" s="134"/>
      <c r="M100" s="134"/>
      <c r="N100" s="238">
        <f>ROUND(N88*T100,2)</f>
        <v>0</v>
      </c>
      <c r="O100" s="265"/>
      <c r="P100" s="265"/>
      <c r="Q100" s="265"/>
      <c r="R100" s="136"/>
      <c r="S100" s="137"/>
      <c r="T100" s="138"/>
      <c r="U100" s="139" t="s">
        <v>45</v>
      </c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40" t="s">
        <v>134</v>
      </c>
      <c r="AZ100" s="137"/>
      <c r="BA100" s="137"/>
      <c r="BB100" s="137"/>
      <c r="BC100" s="137"/>
      <c r="BD100" s="137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85</v>
      </c>
      <c r="BK100" s="137"/>
      <c r="BL100" s="137"/>
      <c r="BM100" s="137"/>
    </row>
    <row r="101" spans="2:65" s="1" customFormat="1" ht="18" customHeight="1">
      <c r="B101" s="133"/>
      <c r="C101" s="134"/>
      <c r="D101" s="240" t="s">
        <v>137</v>
      </c>
      <c r="E101" s="264"/>
      <c r="F101" s="264"/>
      <c r="G101" s="264"/>
      <c r="H101" s="264"/>
      <c r="I101" s="134"/>
      <c r="J101" s="134"/>
      <c r="K101" s="134"/>
      <c r="L101" s="134"/>
      <c r="M101" s="134"/>
      <c r="N101" s="238">
        <f>ROUND(N88*T101,2)</f>
        <v>0</v>
      </c>
      <c r="O101" s="265"/>
      <c r="P101" s="265"/>
      <c r="Q101" s="265"/>
      <c r="R101" s="136"/>
      <c r="S101" s="137"/>
      <c r="T101" s="138"/>
      <c r="U101" s="139" t="s">
        <v>45</v>
      </c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40" t="s">
        <v>134</v>
      </c>
      <c r="AZ101" s="137"/>
      <c r="BA101" s="137"/>
      <c r="BB101" s="137"/>
      <c r="BC101" s="137"/>
      <c r="BD101" s="137"/>
      <c r="BE101" s="141">
        <f t="shared" si="0"/>
        <v>0</v>
      </c>
      <c r="BF101" s="141">
        <f t="shared" si="1"/>
        <v>0</v>
      </c>
      <c r="BG101" s="141">
        <f t="shared" si="2"/>
        <v>0</v>
      </c>
      <c r="BH101" s="141">
        <f t="shared" si="3"/>
        <v>0</v>
      </c>
      <c r="BI101" s="141">
        <f t="shared" si="4"/>
        <v>0</v>
      </c>
      <c r="BJ101" s="140" t="s">
        <v>85</v>
      </c>
      <c r="BK101" s="137"/>
      <c r="BL101" s="137"/>
      <c r="BM101" s="137"/>
    </row>
    <row r="102" spans="2:65" s="1" customFormat="1" ht="18" customHeight="1">
      <c r="B102" s="133"/>
      <c r="C102" s="134"/>
      <c r="D102" s="240" t="s">
        <v>138</v>
      </c>
      <c r="E102" s="264"/>
      <c r="F102" s="264"/>
      <c r="G102" s="264"/>
      <c r="H102" s="264"/>
      <c r="I102" s="134"/>
      <c r="J102" s="134"/>
      <c r="K102" s="134"/>
      <c r="L102" s="134"/>
      <c r="M102" s="134"/>
      <c r="N102" s="238">
        <f>ROUND(N88*T102,2)</f>
        <v>0</v>
      </c>
      <c r="O102" s="265"/>
      <c r="P102" s="265"/>
      <c r="Q102" s="265"/>
      <c r="R102" s="136"/>
      <c r="S102" s="137"/>
      <c r="T102" s="138"/>
      <c r="U102" s="139" t="s">
        <v>45</v>
      </c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40" t="s">
        <v>134</v>
      </c>
      <c r="AZ102" s="137"/>
      <c r="BA102" s="137"/>
      <c r="BB102" s="137"/>
      <c r="BC102" s="137"/>
      <c r="BD102" s="137"/>
      <c r="BE102" s="141">
        <f t="shared" si="0"/>
        <v>0</v>
      </c>
      <c r="BF102" s="141">
        <f t="shared" si="1"/>
        <v>0</v>
      </c>
      <c r="BG102" s="141">
        <f t="shared" si="2"/>
        <v>0</v>
      </c>
      <c r="BH102" s="141">
        <f t="shared" si="3"/>
        <v>0</v>
      </c>
      <c r="BI102" s="141">
        <f t="shared" si="4"/>
        <v>0</v>
      </c>
      <c r="BJ102" s="140" t="s">
        <v>85</v>
      </c>
      <c r="BK102" s="137"/>
      <c r="BL102" s="137"/>
      <c r="BM102" s="137"/>
    </row>
    <row r="103" spans="2:65" s="1" customFormat="1" ht="18" customHeight="1">
      <c r="B103" s="133"/>
      <c r="C103" s="134"/>
      <c r="D103" s="135" t="s">
        <v>139</v>
      </c>
      <c r="E103" s="134"/>
      <c r="F103" s="134"/>
      <c r="G103" s="134"/>
      <c r="H103" s="134"/>
      <c r="I103" s="134"/>
      <c r="J103" s="134"/>
      <c r="K103" s="134"/>
      <c r="L103" s="134"/>
      <c r="M103" s="134"/>
      <c r="N103" s="238">
        <f>ROUND(N88*T103,2)</f>
        <v>0</v>
      </c>
      <c r="O103" s="265"/>
      <c r="P103" s="265"/>
      <c r="Q103" s="265"/>
      <c r="R103" s="136"/>
      <c r="S103" s="137"/>
      <c r="T103" s="142"/>
      <c r="U103" s="143" t="s">
        <v>47</v>
      </c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40" t="s">
        <v>140</v>
      </c>
      <c r="AZ103" s="137"/>
      <c r="BA103" s="137"/>
      <c r="BB103" s="137"/>
      <c r="BC103" s="137"/>
      <c r="BD103" s="137"/>
      <c r="BE103" s="141">
        <f t="shared" si="0"/>
        <v>0</v>
      </c>
      <c r="BF103" s="141">
        <f t="shared" si="1"/>
        <v>0</v>
      </c>
      <c r="BG103" s="141">
        <f t="shared" si="2"/>
        <v>0</v>
      </c>
      <c r="BH103" s="141">
        <f t="shared" si="3"/>
        <v>0</v>
      </c>
      <c r="BI103" s="141">
        <f t="shared" si="4"/>
        <v>0</v>
      </c>
      <c r="BJ103" s="140" t="s">
        <v>104</v>
      </c>
      <c r="BK103" s="137"/>
      <c r="BL103" s="137"/>
      <c r="BM103" s="137"/>
    </row>
    <row r="104" spans="2:65" s="1" customFormat="1" ht="12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9"/>
    </row>
    <row r="105" spans="2:65" s="1" customFormat="1" ht="29.25" customHeight="1">
      <c r="B105" s="37"/>
      <c r="C105" s="114" t="s">
        <v>98</v>
      </c>
      <c r="D105" s="115"/>
      <c r="E105" s="115"/>
      <c r="F105" s="115"/>
      <c r="G105" s="115"/>
      <c r="H105" s="115"/>
      <c r="I105" s="115"/>
      <c r="J105" s="115"/>
      <c r="K105" s="115"/>
      <c r="L105" s="244">
        <f>ROUND(SUM(N88+N97),2)</f>
        <v>0</v>
      </c>
      <c r="M105" s="244"/>
      <c r="N105" s="244"/>
      <c r="O105" s="244"/>
      <c r="P105" s="244"/>
      <c r="Q105" s="244"/>
      <c r="R105" s="39"/>
    </row>
    <row r="106" spans="2:65" s="1" customFormat="1" ht="6.9" customHeight="1"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3"/>
    </row>
    <row r="110" spans="2:65" s="1" customFormat="1" ht="6.9" customHeight="1"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6"/>
    </row>
    <row r="111" spans="2:65" s="1" customFormat="1" ht="36.9" customHeight="1">
      <c r="B111" s="37"/>
      <c r="C111" s="204" t="s">
        <v>141</v>
      </c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39"/>
    </row>
    <row r="112" spans="2:65" s="1" customFormat="1" ht="6.9" customHeigh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9"/>
    </row>
    <row r="113" spans="2:65" s="1" customFormat="1" ht="30" customHeight="1">
      <c r="B113" s="37"/>
      <c r="C113" s="32" t="s">
        <v>19</v>
      </c>
      <c r="D113" s="38"/>
      <c r="E113" s="38"/>
      <c r="F113" s="297" t="str">
        <f>F6</f>
        <v>Návrh vstupního prostoru Ústředí VoZP</v>
      </c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38"/>
      <c r="R113" s="39"/>
    </row>
    <row r="114" spans="2:65" s="1" customFormat="1" ht="36.9" customHeight="1">
      <c r="B114" s="37"/>
      <c r="C114" s="71" t="s">
        <v>540</v>
      </c>
      <c r="D114" s="38"/>
      <c r="E114" s="38"/>
      <c r="F114" s="224" t="str">
        <f>F7</f>
        <v>01 - Elektroinstalace</v>
      </c>
      <c r="G114" s="247"/>
      <c r="H114" s="247"/>
      <c r="I114" s="247"/>
      <c r="J114" s="247"/>
      <c r="K114" s="247"/>
      <c r="L114" s="247"/>
      <c r="M114" s="247"/>
      <c r="N114" s="247"/>
      <c r="O114" s="247"/>
      <c r="P114" s="247"/>
      <c r="Q114" s="38"/>
      <c r="R114" s="39"/>
    </row>
    <row r="115" spans="2:65" s="1" customFormat="1" ht="6.9" customHeigh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9"/>
    </row>
    <row r="116" spans="2:65" s="1" customFormat="1" ht="18" customHeight="1">
      <c r="B116" s="37"/>
      <c r="C116" s="32" t="s">
        <v>23</v>
      </c>
      <c r="D116" s="38"/>
      <c r="E116" s="38"/>
      <c r="F116" s="30" t="str">
        <f>F9</f>
        <v xml:space="preserve"> </v>
      </c>
      <c r="G116" s="38"/>
      <c r="H116" s="38"/>
      <c r="I116" s="38"/>
      <c r="J116" s="38"/>
      <c r="K116" s="32" t="s">
        <v>25</v>
      </c>
      <c r="L116" s="38"/>
      <c r="M116" s="249" t="str">
        <f>IF(O9="","",O9)</f>
        <v>4. 12. 2017</v>
      </c>
      <c r="N116" s="249"/>
      <c r="O116" s="249"/>
      <c r="P116" s="249"/>
      <c r="Q116" s="38"/>
      <c r="R116" s="39"/>
    </row>
    <row r="117" spans="2:65" s="1" customFormat="1" ht="6.9" customHeigh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9"/>
    </row>
    <row r="118" spans="2:65" s="1" customFormat="1" ht="13.2">
      <c r="B118" s="37"/>
      <c r="C118" s="32" t="s">
        <v>27</v>
      </c>
      <c r="D118" s="38"/>
      <c r="E118" s="38"/>
      <c r="F118" s="30" t="str">
        <f>E12</f>
        <v xml:space="preserve">Vojenská zdravotní pojišťovna ČR </v>
      </c>
      <c r="G118" s="38"/>
      <c r="H118" s="38"/>
      <c r="I118" s="38"/>
      <c r="J118" s="38"/>
      <c r="K118" s="32" t="s">
        <v>33</v>
      </c>
      <c r="L118" s="38"/>
      <c r="M118" s="208" t="str">
        <f>E18</f>
        <v>iQ Projects</v>
      </c>
      <c r="N118" s="208"/>
      <c r="O118" s="208"/>
      <c r="P118" s="208"/>
      <c r="Q118" s="208"/>
      <c r="R118" s="39"/>
    </row>
    <row r="119" spans="2:65" s="1" customFormat="1" ht="14.4" customHeight="1">
      <c r="B119" s="37"/>
      <c r="C119" s="32" t="s">
        <v>31</v>
      </c>
      <c r="D119" s="38"/>
      <c r="E119" s="38"/>
      <c r="F119" s="30" t="str">
        <f>IF(E15="","",E15)</f>
        <v>Vyplň údaj</v>
      </c>
      <c r="G119" s="38"/>
      <c r="H119" s="38"/>
      <c r="I119" s="38"/>
      <c r="J119" s="38"/>
      <c r="K119" s="32" t="s">
        <v>38</v>
      </c>
      <c r="L119" s="38"/>
      <c r="M119" s="208" t="str">
        <f>E21</f>
        <v xml:space="preserve"> </v>
      </c>
      <c r="N119" s="208"/>
      <c r="O119" s="208"/>
      <c r="P119" s="208"/>
      <c r="Q119" s="208"/>
      <c r="R119" s="39"/>
    </row>
    <row r="120" spans="2:65" s="1" customFormat="1" ht="10.35" customHeigh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9"/>
    </row>
    <row r="121" spans="2:65" s="8" customFormat="1" ht="29.25" customHeight="1">
      <c r="B121" s="144"/>
      <c r="C121" s="145" t="s">
        <v>142</v>
      </c>
      <c r="D121" s="146" t="s">
        <v>143</v>
      </c>
      <c r="E121" s="146" t="s">
        <v>62</v>
      </c>
      <c r="F121" s="266" t="s">
        <v>144</v>
      </c>
      <c r="G121" s="266"/>
      <c r="H121" s="266"/>
      <c r="I121" s="266"/>
      <c r="J121" s="146" t="s">
        <v>145</v>
      </c>
      <c r="K121" s="146" t="s">
        <v>146</v>
      </c>
      <c r="L121" s="266" t="s">
        <v>147</v>
      </c>
      <c r="M121" s="266"/>
      <c r="N121" s="266" t="s">
        <v>109</v>
      </c>
      <c r="O121" s="266"/>
      <c r="P121" s="266"/>
      <c r="Q121" s="267"/>
      <c r="R121" s="147"/>
      <c r="T121" s="78" t="s">
        <v>148</v>
      </c>
      <c r="U121" s="79" t="s">
        <v>44</v>
      </c>
      <c r="V121" s="79" t="s">
        <v>149</v>
      </c>
      <c r="W121" s="79" t="s">
        <v>150</v>
      </c>
      <c r="X121" s="79" t="s">
        <v>151</v>
      </c>
      <c r="Y121" s="79" t="s">
        <v>152</v>
      </c>
      <c r="Z121" s="79" t="s">
        <v>153</v>
      </c>
      <c r="AA121" s="80" t="s">
        <v>154</v>
      </c>
    </row>
    <row r="122" spans="2:65" s="1" customFormat="1" ht="29.25" customHeight="1">
      <c r="B122" s="37"/>
      <c r="C122" s="82" t="s">
        <v>106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286">
        <f>BK122</f>
        <v>0</v>
      </c>
      <c r="O122" s="287"/>
      <c r="P122" s="287"/>
      <c r="Q122" s="287"/>
      <c r="R122" s="39"/>
      <c r="T122" s="81"/>
      <c r="U122" s="53"/>
      <c r="V122" s="53"/>
      <c r="W122" s="148">
        <f>W123+W133+W155+W161+W168+W174+W178</f>
        <v>0</v>
      </c>
      <c r="X122" s="53"/>
      <c r="Y122" s="148">
        <f>Y123+Y133+Y155+Y161+Y168+Y174+Y178</f>
        <v>0</v>
      </c>
      <c r="Z122" s="53"/>
      <c r="AA122" s="149">
        <f>AA123+AA133+AA155+AA161+AA168+AA174+AA178</f>
        <v>0</v>
      </c>
      <c r="AT122" s="21" t="s">
        <v>79</v>
      </c>
      <c r="AU122" s="21" t="s">
        <v>111</v>
      </c>
      <c r="BK122" s="150">
        <f>BK123+BK133+BK155+BK161+BK168+BK174+BK178</f>
        <v>0</v>
      </c>
    </row>
    <row r="123" spans="2:65" s="9" customFormat="1" ht="37.35" customHeight="1">
      <c r="B123" s="151"/>
      <c r="C123" s="152"/>
      <c r="D123" s="153" t="s">
        <v>542</v>
      </c>
      <c r="E123" s="153"/>
      <c r="F123" s="153"/>
      <c r="G123" s="153"/>
      <c r="H123" s="153"/>
      <c r="I123" s="153"/>
      <c r="J123" s="153"/>
      <c r="K123" s="153"/>
      <c r="L123" s="153"/>
      <c r="M123" s="153"/>
      <c r="N123" s="299">
        <f>BK123</f>
        <v>0</v>
      </c>
      <c r="O123" s="300"/>
      <c r="P123" s="300"/>
      <c r="Q123" s="300"/>
      <c r="R123" s="154"/>
      <c r="T123" s="155"/>
      <c r="U123" s="152"/>
      <c r="V123" s="152"/>
      <c r="W123" s="156">
        <f>SUM(W124:W132)</f>
        <v>0</v>
      </c>
      <c r="X123" s="152"/>
      <c r="Y123" s="156">
        <f>SUM(Y124:Y132)</f>
        <v>0</v>
      </c>
      <c r="Z123" s="152"/>
      <c r="AA123" s="157">
        <f>SUM(AA124:AA132)</f>
        <v>0</v>
      </c>
      <c r="AR123" s="158" t="s">
        <v>85</v>
      </c>
      <c r="AT123" s="159" t="s">
        <v>79</v>
      </c>
      <c r="AU123" s="159" t="s">
        <v>80</v>
      </c>
      <c r="AY123" s="158" t="s">
        <v>155</v>
      </c>
      <c r="BK123" s="160">
        <f>SUM(BK124:BK132)</f>
        <v>0</v>
      </c>
    </row>
    <row r="124" spans="2:65" s="1" customFormat="1" ht="14.4" customHeight="1">
      <c r="B124" s="133"/>
      <c r="C124" s="162" t="s">
        <v>80</v>
      </c>
      <c r="D124" s="162" t="s">
        <v>156</v>
      </c>
      <c r="E124" s="163" t="s">
        <v>548</v>
      </c>
      <c r="F124" s="268" t="s">
        <v>549</v>
      </c>
      <c r="G124" s="268"/>
      <c r="H124" s="268"/>
      <c r="I124" s="268"/>
      <c r="J124" s="164" t="s">
        <v>550</v>
      </c>
      <c r="K124" s="165">
        <v>14</v>
      </c>
      <c r="L124" s="269">
        <v>0</v>
      </c>
      <c r="M124" s="269"/>
      <c r="N124" s="270">
        <f t="shared" ref="N124:N132" si="5">ROUND(L124*K124,2)</f>
        <v>0</v>
      </c>
      <c r="O124" s="270"/>
      <c r="P124" s="270"/>
      <c r="Q124" s="270"/>
      <c r="R124" s="136"/>
      <c r="T124" s="166" t="s">
        <v>5</v>
      </c>
      <c r="U124" s="46" t="s">
        <v>45</v>
      </c>
      <c r="V124" s="38"/>
      <c r="W124" s="167">
        <f t="shared" ref="W124:W132" si="6">V124*K124</f>
        <v>0</v>
      </c>
      <c r="X124" s="167">
        <v>0</v>
      </c>
      <c r="Y124" s="167">
        <f t="shared" ref="Y124:Y132" si="7">X124*K124</f>
        <v>0</v>
      </c>
      <c r="Z124" s="167">
        <v>0</v>
      </c>
      <c r="AA124" s="168">
        <f t="shared" ref="AA124:AA132" si="8">Z124*K124</f>
        <v>0</v>
      </c>
      <c r="AR124" s="21" t="s">
        <v>160</v>
      </c>
      <c r="AT124" s="21" t="s">
        <v>156</v>
      </c>
      <c r="AU124" s="21" t="s">
        <v>85</v>
      </c>
      <c r="AY124" s="21" t="s">
        <v>155</v>
      </c>
      <c r="BE124" s="107">
        <f t="shared" ref="BE124:BE132" si="9">IF(U124="základní",N124,0)</f>
        <v>0</v>
      </c>
      <c r="BF124" s="107">
        <f t="shared" ref="BF124:BF132" si="10">IF(U124="snížená",N124,0)</f>
        <v>0</v>
      </c>
      <c r="BG124" s="107">
        <f t="shared" ref="BG124:BG132" si="11">IF(U124="zákl. přenesená",N124,0)</f>
        <v>0</v>
      </c>
      <c r="BH124" s="107">
        <f t="shared" ref="BH124:BH132" si="12">IF(U124="sníž. přenesená",N124,0)</f>
        <v>0</v>
      </c>
      <c r="BI124" s="107">
        <f t="shared" ref="BI124:BI132" si="13">IF(U124="nulová",N124,0)</f>
        <v>0</v>
      </c>
      <c r="BJ124" s="21" t="s">
        <v>85</v>
      </c>
      <c r="BK124" s="107">
        <f t="shared" ref="BK124:BK132" si="14">ROUND(L124*K124,2)</f>
        <v>0</v>
      </c>
      <c r="BL124" s="21" t="s">
        <v>160</v>
      </c>
      <c r="BM124" s="21" t="s">
        <v>104</v>
      </c>
    </row>
    <row r="125" spans="2:65" s="1" customFormat="1" ht="14.4" customHeight="1">
      <c r="B125" s="133"/>
      <c r="C125" s="162" t="s">
        <v>80</v>
      </c>
      <c r="D125" s="162" t="s">
        <v>156</v>
      </c>
      <c r="E125" s="163" t="s">
        <v>551</v>
      </c>
      <c r="F125" s="268" t="s">
        <v>552</v>
      </c>
      <c r="G125" s="268"/>
      <c r="H125" s="268"/>
      <c r="I125" s="268"/>
      <c r="J125" s="164" t="s">
        <v>550</v>
      </c>
      <c r="K125" s="165">
        <v>2</v>
      </c>
      <c r="L125" s="269">
        <v>0</v>
      </c>
      <c r="M125" s="269"/>
      <c r="N125" s="270">
        <f t="shared" si="5"/>
        <v>0</v>
      </c>
      <c r="O125" s="270"/>
      <c r="P125" s="270"/>
      <c r="Q125" s="270"/>
      <c r="R125" s="136"/>
      <c r="T125" s="166" t="s">
        <v>5</v>
      </c>
      <c r="U125" s="46" t="s">
        <v>45</v>
      </c>
      <c r="V125" s="38"/>
      <c r="W125" s="167">
        <f t="shared" si="6"/>
        <v>0</v>
      </c>
      <c r="X125" s="167">
        <v>0</v>
      </c>
      <c r="Y125" s="167">
        <f t="shared" si="7"/>
        <v>0</v>
      </c>
      <c r="Z125" s="167">
        <v>0</v>
      </c>
      <c r="AA125" s="168">
        <f t="shared" si="8"/>
        <v>0</v>
      </c>
      <c r="AR125" s="21" t="s">
        <v>160</v>
      </c>
      <c r="AT125" s="21" t="s">
        <v>156</v>
      </c>
      <c r="AU125" s="21" t="s">
        <v>85</v>
      </c>
      <c r="AY125" s="21" t="s">
        <v>155</v>
      </c>
      <c r="BE125" s="107">
        <f t="shared" si="9"/>
        <v>0</v>
      </c>
      <c r="BF125" s="107">
        <f t="shared" si="10"/>
        <v>0</v>
      </c>
      <c r="BG125" s="107">
        <f t="shared" si="11"/>
        <v>0</v>
      </c>
      <c r="BH125" s="107">
        <f t="shared" si="12"/>
        <v>0</v>
      </c>
      <c r="BI125" s="107">
        <f t="shared" si="13"/>
        <v>0</v>
      </c>
      <c r="BJ125" s="21" t="s">
        <v>85</v>
      </c>
      <c r="BK125" s="107">
        <f t="shared" si="14"/>
        <v>0</v>
      </c>
      <c r="BL125" s="21" t="s">
        <v>160</v>
      </c>
      <c r="BM125" s="21" t="s">
        <v>160</v>
      </c>
    </row>
    <row r="126" spans="2:65" s="1" customFormat="1" ht="14.4" customHeight="1">
      <c r="B126" s="133"/>
      <c r="C126" s="162" t="s">
        <v>80</v>
      </c>
      <c r="D126" s="162" t="s">
        <v>156</v>
      </c>
      <c r="E126" s="163" t="s">
        <v>553</v>
      </c>
      <c r="F126" s="268" t="s">
        <v>554</v>
      </c>
      <c r="G126" s="268"/>
      <c r="H126" s="268"/>
      <c r="I126" s="268"/>
      <c r="J126" s="164" t="s">
        <v>550</v>
      </c>
      <c r="K126" s="165">
        <v>2</v>
      </c>
      <c r="L126" s="269">
        <v>0</v>
      </c>
      <c r="M126" s="269"/>
      <c r="N126" s="270">
        <f t="shared" si="5"/>
        <v>0</v>
      </c>
      <c r="O126" s="270"/>
      <c r="P126" s="270"/>
      <c r="Q126" s="270"/>
      <c r="R126" s="136"/>
      <c r="T126" s="166" t="s">
        <v>5</v>
      </c>
      <c r="U126" s="46" t="s">
        <v>45</v>
      </c>
      <c r="V126" s="38"/>
      <c r="W126" s="167">
        <f t="shared" si="6"/>
        <v>0</v>
      </c>
      <c r="X126" s="167">
        <v>0</v>
      </c>
      <c r="Y126" s="167">
        <f t="shared" si="7"/>
        <v>0</v>
      </c>
      <c r="Z126" s="167">
        <v>0</v>
      </c>
      <c r="AA126" s="168">
        <f t="shared" si="8"/>
        <v>0</v>
      </c>
      <c r="AR126" s="21" t="s">
        <v>160</v>
      </c>
      <c r="AT126" s="21" t="s">
        <v>156</v>
      </c>
      <c r="AU126" s="21" t="s">
        <v>85</v>
      </c>
      <c r="AY126" s="21" t="s">
        <v>155</v>
      </c>
      <c r="BE126" s="107">
        <f t="shared" si="9"/>
        <v>0</v>
      </c>
      <c r="BF126" s="107">
        <f t="shared" si="10"/>
        <v>0</v>
      </c>
      <c r="BG126" s="107">
        <f t="shared" si="11"/>
        <v>0</v>
      </c>
      <c r="BH126" s="107">
        <f t="shared" si="12"/>
        <v>0</v>
      </c>
      <c r="BI126" s="107">
        <f t="shared" si="13"/>
        <v>0</v>
      </c>
      <c r="BJ126" s="21" t="s">
        <v>85</v>
      </c>
      <c r="BK126" s="107">
        <f t="shared" si="14"/>
        <v>0</v>
      </c>
      <c r="BL126" s="21" t="s">
        <v>160</v>
      </c>
      <c r="BM126" s="21" t="s">
        <v>198</v>
      </c>
    </row>
    <row r="127" spans="2:65" s="1" customFormat="1" ht="14.4" customHeight="1">
      <c r="B127" s="133"/>
      <c r="C127" s="162" t="s">
        <v>80</v>
      </c>
      <c r="D127" s="162" t="s">
        <v>156</v>
      </c>
      <c r="E127" s="163" t="s">
        <v>555</v>
      </c>
      <c r="F127" s="268" t="s">
        <v>556</v>
      </c>
      <c r="G127" s="268"/>
      <c r="H127" s="268"/>
      <c r="I127" s="268"/>
      <c r="J127" s="164" t="s">
        <v>337</v>
      </c>
      <c r="K127" s="165">
        <v>30</v>
      </c>
      <c r="L127" s="269">
        <v>0</v>
      </c>
      <c r="M127" s="269"/>
      <c r="N127" s="270">
        <f t="shared" si="5"/>
        <v>0</v>
      </c>
      <c r="O127" s="270"/>
      <c r="P127" s="270"/>
      <c r="Q127" s="270"/>
      <c r="R127" s="136"/>
      <c r="T127" s="166" t="s">
        <v>5</v>
      </c>
      <c r="U127" s="46" t="s">
        <v>45</v>
      </c>
      <c r="V127" s="38"/>
      <c r="W127" s="167">
        <f t="shared" si="6"/>
        <v>0</v>
      </c>
      <c r="X127" s="167">
        <v>0</v>
      </c>
      <c r="Y127" s="167">
        <f t="shared" si="7"/>
        <v>0</v>
      </c>
      <c r="Z127" s="167">
        <v>0</v>
      </c>
      <c r="AA127" s="168">
        <f t="shared" si="8"/>
        <v>0</v>
      </c>
      <c r="AR127" s="21" t="s">
        <v>160</v>
      </c>
      <c r="AT127" s="21" t="s">
        <v>156</v>
      </c>
      <c r="AU127" s="21" t="s">
        <v>85</v>
      </c>
      <c r="AY127" s="21" t="s">
        <v>155</v>
      </c>
      <c r="BE127" s="107">
        <f t="shared" si="9"/>
        <v>0</v>
      </c>
      <c r="BF127" s="107">
        <f t="shared" si="10"/>
        <v>0</v>
      </c>
      <c r="BG127" s="107">
        <f t="shared" si="11"/>
        <v>0</v>
      </c>
      <c r="BH127" s="107">
        <f t="shared" si="12"/>
        <v>0</v>
      </c>
      <c r="BI127" s="107">
        <f t="shared" si="13"/>
        <v>0</v>
      </c>
      <c r="BJ127" s="21" t="s">
        <v>85</v>
      </c>
      <c r="BK127" s="107">
        <f t="shared" si="14"/>
        <v>0</v>
      </c>
      <c r="BL127" s="21" t="s">
        <v>160</v>
      </c>
      <c r="BM127" s="21" t="s">
        <v>209</v>
      </c>
    </row>
    <row r="128" spans="2:65" s="1" customFormat="1" ht="14.4" customHeight="1">
      <c r="B128" s="133"/>
      <c r="C128" s="162" t="s">
        <v>80</v>
      </c>
      <c r="D128" s="162" t="s">
        <v>156</v>
      </c>
      <c r="E128" s="163" t="s">
        <v>557</v>
      </c>
      <c r="F128" s="268" t="s">
        <v>558</v>
      </c>
      <c r="G128" s="268"/>
      <c r="H128" s="268"/>
      <c r="I128" s="268"/>
      <c r="J128" s="164" t="s">
        <v>337</v>
      </c>
      <c r="K128" s="165">
        <v>30</v>
      </c>
      <c r="L128" s="269">
        <v>0</v>
      </c>
      <c r="M128" s="269"/>
      <c r="N128" s="270">
        <f t="shared" si="5"/>
        <v>0</v>
      </c>
      <c r="O128" s="270"/>
      <c r="P128" s="270"/>
      <c r="Q128" s="270"/>
      <c r="R128" s="136"/>
      <c r="T128" s="166" t="s">
        <v>5</v>
      </c>
      <c r="U128" s="46" t="s">
        <v>45</v>
      </c>
      <c r="V128" s="38"/>
      <c r="W128" s="167">
        <f t="shared" si="6"/>
        <v>0</v>
      </c>
      <c r="X128" s="167">
        <v>0</v>
      </c>
      <c r="Y128" s="167">
        <f t="shared" si="7"/>
        <v>0</v>
      </c>
      <c r="Z128" s="167">
        <v>0</v>
      </c>
      <c r="AA128" s="168">
        <f t="shared" si="8"/>
        <v>0</v>
      </c>
      <c r="AR128" s="21" t="s">
        <v>160</v>
      </c>
      <c r="AT128" s="21" t="s">
        <v>156</v>
      </c>
      <c r="AU128" s="21" t="s">
        <v>85</v>
      </c>
      <c r="AY128" s="21" t="s">
        <v>155</v>
      </c>
      <c r="BE128" s="107">
        <f t="shared" si="9"/>
        <v>0</v>
      </c>
      <c r="BF128" s="107">
        <f t="shared" si="10"/>
        <v>0</v>
      </c>
      <c r="BG128" s="107">
        <f t="shared" si="11"/>
        <v>0</v>
      </c>
      <c r="BH128" s="107">
        <f t="shared" si="12"/>
        <v>0</v>
      </c>
      <c r="BI128" s="107">
        <f t="shared" si="13"/>
        <v>0</v>
      </c>
      <c r="BJ128" s="21" t="s">
        <v>85</v>
      </c>
      <c r="BK128" s="107">
        <f t="shared" si="14"/>
        <v>0</v>
      </c>
      <c r="BL128" s="21" t="s">
        <v>160</v>
      </c>
      <c r="BM128" s="21" t="s">
        <v>218</v>
      </c>
    </row>
    <row r="129" spans="2:65" s="1" customFormat="1" ht="14.4" customHeight="1">
      <c r="B129" s="133"/>
      <c r="C129" s="162" t="s">
        <v>80</v>
      </c>
      <c r="D129" s="162" t="s">
        <v>156</v>
      </c>
      <c r="E129" s="163" t="s">
        <v>559</v>
      </c>
      <c r="F129" s="268" t="s">
        <v>560</v>
      </c>
      <c r="G129" s="268"/>
      <c r="H129" s="268"/>
      <c r="I129" s="268"/>
      <c r="J129" s="164" t="s">
        <v>550</v>
      </c>
      <c r="K129" s="165">
        <v>8</v>
      </c>
      <c r="L129" s="269">
        <v>0</v>
      </c>
      <c r="M129" s="269"/>
      <c r="N129" s="270">
        <f t="shared" si="5"/>
        <v>0</v>
      </c>
      <c r="O129" s="270"/>
      <c r="P129" s="270"/>
      <c r="Q129" s="270"/>
      <c r="R129" s="136"/>
      <c r="T129" s="166" t="s">
        <v>5</v>
      </c>
      <c r="U129" s="46" t="s">
        <v>45</v>
      </c>
      <c r="V129" s="38"/>
      <c r="W129" s="167">
        <f t="shared" si="6"/>
        <v>0</v>
      </c>
      <c r="X129" s="167">
        <v>0</v>
      </c>
      <c r="Y129" s="167">
        <f t="shared" si="7"/>
        <v>0</v>
      </c>
      <c r="Z129" s="167">
        <v>0</v>
      </c>
      <c r="AA129" s="168">
        <f t="shared" si="8"/>
        <v>0</v>
      </c>
      <c r="AR129" s="21" t="s">
        <v>160</v>
      </c>
      <c r="AT129" s="21" t="s">
        <v>156</v>
      </c>
      <c r="AU129" s="21" t="s">
        <v>85</v>
      </c>
      <c r="AY129" s="21" t="s">
        <v>155</v>
      </c>
      <c r="BE129" s="107">
        <f t="shared" si="9"/>
        <v>0</v>
      </c>
      <c r="BF129" s="107">
        <f t="shared" si="10"/>
        <v>0</v>
      </c>
      <c r="BG129" s="107">
        <f t="shared" si="11"/>
        <v>0</v>
      </c>
      <c r="BH129" s="107">
        <f t="shared" si="12"/>
        <v>0</v>
      </c>
      <c r="BI129" s="107">
        <f t="shared" si="13"/>
        <v>0</v>
      </c>
      <c r="BJ129" s="21" t="s">
        <v>85</v>
      </c>
      <c r="BK129" s="107">
        <f t="shared" si="14"/>
        <v>0</v>
      </c>
      <c r="BL129" s="21" t="s">
        <v>160</v>
      </c>
      <c r="BM129" s="21" t="s">
        <v>226</v>
      </c>
    </row>
    <row r="130" spans="2:65" s="1" customFormat="1" ht="14.4" customHeight="1">
      <c r="B130" s="133"/>
      <c r="C130" s="162" t="s">
        <v>80</v>
      </c>
      <c r="D130" s="162" t="s">
        <v>156</v>
      </c>
      <c r="E130" s="163" t="s">
        <v>561</v>
      </c>
      <c r="F130" s="268" t="s">
        <v>562</v>
      </c>
      <c r="G130" s="268"/>
      <c r="H130" s="268"/>
      <c r="I130" s="268"/>
      <c r="J130" s="164" t="s">
        <v>550</v>
      </c>
      <c r="K130" s="165">
        <v>4</v>
      </c>
      <c r="L130" s="269">
        <v>0</v>
      </c>
      <c r="M130" s="269"/>
      <c r="N130" s="270">
        <f t="shared" si="5"/>
        <v>0</v>
      </c>
      <c r="O130" s="270"/>
      <c r="P130" s="270"/>
      <c r="Q130" s="270"/>
      <c r="R130" s="136"/>
      <c r="T130" s="166" t="s">
        <v>5</v>
      </c>
      <c r="U130" s="46" t="s">
        <v>45</v>
      </c>
      <c r="V130" s="38"/>
      <c r="W130" s="167">
        <f t="shared" si="6"/>
        <v>0</v>
      </c>
      <c r="X130" s="167">
        <v>0</v>
      </c>
      <c r="Y130" s="167">
        <f t="shared" si="7"/>
        <v>0</v>
      </c>
      <c r="Z130" s="167">
        <v>0</v>
      </c>
      <c r="AA130" s="168">
        <f t="shared" si="8"/>
        <v>0</v>
      </c>
      <c r="AR130" s="21" t="s">
        <v>160</v>
      </c>
      <c r="AT130" s="21" t="s">
        <v>156</v>
      </c>
      <c r="AU130" s="21" t="s">
        <v>85</v>
      </c>
      <c r="AY130" s="21" t="s">
        <v>155</v>
      </c>
      <c r="BE130" s="107">
        <f t="shared" si="9"/>
        <v>0</v>
      </c>
      <c r="BF130" s="107">
        <f t="shared" si="10"/>
        <v>0</v>
      </c>
      <c r="BG130" s="107">
        <f t="shared" si="11"/>
        <v>0</v>
      </c>
      <c r="BH130" s="107">
        <f t="shared" si="12"/>
        <v>0</v>
      </c>
      <c r="BI130" s="107">
        <f t="shared" si="13"/>
        <v>0</v>
      </c>
      <c r="BJ130" s="21" t="s">
        <v>85</v>
      </c>
      <c r="BK130" s="107">
        <f t="shared" si="14"/>
        <v>0</v>
      </c>
      <c r="BL130" s="21" t="s">
        <v>160</v>
      </c>
      <c r="BM130" s="21" t="s">
        <v>234</v>
      </c>
    </row>
    <row r="131" spans="2:65" s="1" customFormat="1" ht="14.4" customHeight="1">
      <c r="B131" s="133"/>
      <c r="C131" s="162" t="s">
        <v>80</v>
      </c>
      <c r="D131" s="162" t="s">
        <v>156</v>
      </c>
      <c r="E131" s="163" t="s">
        <v>563</v>
      </c>
      <c r="F131" s="268" t="s">
        <v>564</v>
      </c>
      <c r="G131" s="268"/>
      <c r="H131" s="268"/>
      <c r="I131" s="268"/>
      <c r="J131" s="164" t="s">
        <v>550</v>
      </c>
      <c r="K131" s="165">
        <v>2</v>
      </c>
      <c r="L131" s="269">
        <v>0</v>
      </c>
      <c r="M131" s="269"/>
      <c r="N131" s="270">
        <f t="shared" si="5"/>
        <v>0</v>
      </c>
      <c r="O131" s="270"/>
      <c r="P131" s="270"/>
      <c r="Q131" s="270"/>
      <c r="R131" s="136"/>
      <c r="T131" s="166" t="s">
        <v>5</v>
      </c>
      <c r="U131" s="46" t="s">
        <v>45</v>
      </c>
      <c r="V131" s="38"/>
      <c r="W131" s="167">
        <f t="shared" si="6"/>
        <v>0</v>
      </c>
      <c r="X131" s="167">
        <v>0</v>
      </c>
      <c r="Y131" s="167">
        <f t="shared" si="7"/>
        <v>0</v>
      </c>
      <c r="Z131" s="167">
        <v>0</v>
      </c>
      <c r="AA131" s="168">
        <f t="shared" si="8"/>
        <v>0</v>
      </c>
      <c r="AR131" s="21" t="s">
        <v>160</v>
      </c>
      <c r="AT131" s="21" t="s">
        <v>156</v>
      </c>
      <c r="AU131" s="21" t="s">
        <v>85</v>
      </c>
      <c r="AY131" s="21" t="s">
        <v>155</v>
      </c>
      <c r="BE131" s="107">
        <f t="shared" si="9"/>
        <v>0</v>
      </c>
      <c r="BF131" s="107">
        <f t="shared" si="10"/>
        <v>0</v>
      </c>
      <c r="BG131" s="107">
        <f t="shared" si="11"/>
        <v>0</v>
      </c>
      <c r="BH131" s="107">
        <f t="shared" si="12"/>
        <v>0</v>
      </c>
      <c r="BI131" s="107">
        <f t="shared" si="13"/>
        <v>0</v>
      </c>
      <c r="BJ131" s="21" t="s">
        <v>85</v>
      </c>
      <c r="BK131" s="107">
        <f t="shared" si="14"/>
        <v>0</v>
      </c>
      <c r="BL131" s="21" t="s">
        <v>160</v>
      </c>
      <c r="BM131" s="21" t="s">
        <v>242</v>
      </c>
    </row>
    <row r="132" spans="2:65" s="1" customFormat="1" ht="22.8" customHeight="1">
      <c r="B132" s="133"/>
      <c r="C132" s="162" t="s">
        <v>104</v>
      </c>
      <c r="D132" s="162" t="s">
        <v>156</v>
      </c>
      <c r="E132" s="163" t="s">
        <v>565</v>
      </c>
      <c r="F132" s="268" t="s">
        <v>566</v>
      </c>
      <c r="G132" s="268"/>
      <c r="H132" s="268"/>
      <c r="I132" s="268"/>
      <c r="J132" s="164" t="s">
        <v>550</v>
      </c>
      <c r="K132" s="165">
        <v>6</v>
      </c>
      <c r="L132" s="269">
        <v>0</v>
      </c>
      <c r="M132" s="269"/>
      <c r="N132" s="270">
        <f t="shared" si="5"/>
        <v>0</v>
      </c>
      <c r="O132" s="270"/>
      <c r="P132" s="270"/>
      <c r="Q132" s="270"/>
      <c r="R132" s="136"/>
      <c r="T132" s="166" t="s">
        <v>5</v>
      </c>
      <c r="U132" s="46" t="s">
        <v>45</v>
      </c>
      <c r="V132" s="38"/>
      <c r="W132" s="167">
        <f t="shared" si="6"/>
        <v>0</v>
      </c>
      <c r="X132" s="167">
        <v>0</v>
      </c>
      <c r="Y132" s="167">
        <f t="shared" si="7"/>
        <v>0</v>
      </c>
      <c r="Z132" s="167">
        <v>0</v>
      </c>
      <c r="AA132" s="168">
        <f t="shared" si="8"/>
        <v>0</v>
      </c>
      <c r="AR132" s="21" t="s">
        <v>160</v>
      </c>
      <c r="AT132" s="21" t="s">
        <v>156</v>
      </c>
      <c r="AU132" s="21" t="s">
        <v>85</v>
      </c>
      <c r="AY132" s="21" t="s">
        <v>155</v>
      </c>
      <c r="BE132" s="107">
        <f t="shared" si="9"/>
        <v>0</v>
      </c>
      <c r="BF132" s="107">
        <f t="shared" si="10"/>
        <v>0</v>
      </c>
      <c r="BG132" s="107">
        <f t="shared" si="11"/>
        <v>0</v>
      </c>
      <c r="BH132" s="107">
        <f t="shared" si="12"/>
        <v>0</v>
      </c>
      <c r="BI132" s="107">
        <f t="shared" si="13"/>
        <v>0</v>
      </c>
      <c r="BJ132" s="21" t="s">
        <v>85</v>
      </c>
      <c r="BK132" s="107">
        <f t="shared" si="14"/>
        <v>0</v>
      </c>
      <c r="BL132" s="21" t="s">
        <v>160</v>
      </c>
      <c r="BM132" s="21" t="s">
        <v>567</v>
      </c>
    </row>
    <row r="133" spans="2:65" s="9" customFormat="1" ht="37.35" customHeight="1">
      <c r="B133" s="151"/>
      <c r="C133" s="152"/>
      <c r="D133" s="153" t="s">
        <v>543</v>
      </c>
      <c r="E133" s="153"/>
      <c r="F133" s="153"/>
      <c r="G133" s="153"/>
      <c r="H133" s="153"/>
      <c r="I133" s="153"/>
      <c r="J133" s="153"/>
      <c r="K133" s="153"/>
      <c r="L133" s="153"/>
      <c r="M133" s="153"/>
      <c r="N133" s="294">
        <f>BK133</f>
        <v>0</v>
      </c>
      <c r="O133" s="295"/>
      <c r="P133" s="295"/>
      <c r="Q133" s="295"/>
      <c r="R133" s="154"/>
      <c r="T133" s="155"/>
      <c r="U133" s="152"/>
      <c r="V133" s="152"/>
      <c r="W133" s="156">
        <f>SUM(W134:W154)</f>
        <v>0</v>
      </c>
      <c r="X133" s="152"/>
      <c r="Y133" s="156">
        <f>SUM(Y134:Y154)</f>
        <v>0</v>
      </c>
      <c r="Z133" s="152"/>
      <c r="AA133" s="157">
        <f>SUM(AA134:AA154)</f>
        <v>0</v>
      </c>
      <c r="AR133" s="158" t="s">
        <v>85</v>
      </c>
      <c r="AT133" s="159" t="s">
        <v>79</v>
      </c>
      <c r="AU133" s="159" t="s">
        <v>80</v>
      </c>
      <c r="AY133" s="158" t="s">
        <v>155</v>
      </c>
      <c r="BK133" s="160">
        <f>SUM(BK134:BK154)</f>
        <v>0</v>
      </c>
    </row>
    <row r="134" spans="2:65" s="1" customFormat="1" ht="14.4" customHeight="1">
      <c r="B134" s="133"/>
      <c r="C134" s="162" t="s">
        <v>80</v>
      </c>
      <c r="D134" s="162" t="s">
        <v>156</v>
      </c>
      <c r="E134" s="163" t="s">
        <v>568</v>
      </c>
      <c r="F134" s="268" t="s">
        <v>569</v>
      </c>
      <c r="G134" s="268"/>
      <c r="H134" s="268"/>
      <c r="I134" s="268"/>
      <c r="J134" s="164" t="s">
        <v>550</v>
      </c>
      <c r="K134" s="165">
        <v>2</v>
      </c>
      <c r="L134" s="269">
        <v>0</v>
      </c>
      <c r="M134" s="269"/>
      <c r="N134" s="270">
        <f t="shared" ref="N134:N154" si="15">ROUND(L134*K134,2)</f>
        <v>0</v>
      </c>
      <c r="O134" s="270"/>
      <c r="P134" s="270"/>
      <c r="Q134" s="270"/>
      <c r="R134" s="136"/>
      <c r="T134" s="166" t="s">
        <v>5</v>
      </c>
      <c r="U134" s="46" t="s">
        <v>45</v>
      </c>
      <c r="V134" s="38"/>
      <c r="W134" s="167">
        <f t="shared" ref="W134:W154" si="16">V134*K134</f>
        <v>0</v>
      </c>
      <c r="X134" s="167">
        <v>0</v>
      </c>
      <c r="Y134" s="167">
        <f t="shared" ref="Y134:Y154" si="17">X134*K134</f>
        <v>0</v>
      </c>
      <c r="Z134" s="167">
        <v>0</v>
      </c>
      <c r="AA134" s="168">
        <f t="shared" ref="AA134:AA154" si="18">Z134*K134</f>
        <v>0</v>
      </c>
      <c r="AR134" s="21" t="s">
        <v>160</v>
      </c>
      <c r="AT134" s="21" t="s">
        <v>156</v>
      </c>
      <c r="AU134" s="21" t="s">
        <v>85</v>
      </c>
      <c r="AY134" s="21" t="s">
        <v>155</v>
      </c>
      <c r="BE134" s="107">
        <f t="shared" ref="BE134:BE154" si="19">IF(U134="základní",N134,0)</f>
        <v>0</v>
      </c>
      <c r="BF134" s="107">
        <f t="shared" ref="BF134:BF154" si="20">IF(U134="snížená",N134,0)</f>
        <v>0</v>
      </c>
      <c r="BG134" s="107">
        <f t="shared" ref="BG134:BG154" si="21">IF(U134="zákl. přenesená",N134,0)</f>
        <v>0</v>
      </c>
      <c r="BH134" s="107">
        <f t="shared" ref="BH134:BH154" si="22">IF(U134="sníž. přenesená",N134,0)</f>
        <v>0</v>
      </c>
      <c r="BI134" s="107">
        <f t="shared" ref="BI134:BI154" si="23">IF(U134="nulová",N134,0)</f>
        <v>0</v>
      </c>
      <c r="BJ134" s="21" t="s">
        <v>85</v>
      </c>
      <c r="BK134" s="107">
        <f t="shared" ref="BK134:BK154" si="24">ROUND(L134*K134,2)</f>
        <v>0</v>
      </c>
      <c r="BL134" s="21" t="s">
        <v>160</v>
      </c>
      <c r="BM134" s="21" t="s">
        <v>255</v>
      </c>
    </row>
    <row r="135" spans="2:65" s="1" customFormat="1" ht="14.4" customHeight="1">
      <c r="B135" s="133"/>
      <c r="C135" s="162" t="s">
        <v>80</v>
      </c>
      <c r="D135" s="162" t="s">
        <v>156</v>
      </c>
      <c r="E135" s="163" t="s">
        <v>570</v>
      </c>
      <c r="F135" s="268" t="s">
        <v>571</v>
      </c>
      <c r="G135" s="268"/>
      <c r="H135" s="268"/>
      <c r="I135" s="268"/>
      <c r="J135" s="164" t="s">
        <v>550</v>
      </c>
      <c r="K135" s="165">
        <v>2</v>
      </c>
      <c r="L135" s="269">
        <v>0</v>
      </c>
      <c r="M135" s="269"/>
      <c r="N135" s="270">
        <f t="shared" si="15"/>
        <v>0</v>
      </c>
      <c r="O135" s="270"/>
      <c r="P135" s="270"/>
      <c r="Q135" s="270"/>
      <c r="R135" s="136"/>
      <c r="T135" s="166" t="s">
        <v>5</v>
      </c>
      <c r="U135" s="46" t="s">
        <v>45</v>
      </c>
      <c r="V135" s="38"/>
      <c r="W135" s="167">
        <f t="shared" si="16"/>
        <v>0</v>
      </c>
      <c r="X135" s="167">
        <v>0</v>
      </c>
      <c r="Y135" s="167">
        <f t="shared" si="17"/>
        <v>0</v>
      </c>
      <c r="Z135" s="167">
        <v>0</v>
      </c>
      <c r="AA135" s="168">
        <f t="shared" si="18"/>
        <v>0</v>
      </c>
      <c r="AR135" s="21" t="s">
        <v>160</v>
      </c>
      <c r="AT135" s="21" t="s">
        <v>156</v>
      </c>
      <c r="AU135" s="21" t="s">
        <v>85</v>
      </c>
      <c r="AY135" s="21" t="s">
        <v>155</v>
      </c>
      <c r="BE135" s="107">
        <f t="shared" si="19"/>
        <v>0</v>
      </c>
      <c r="BF135" s="107">
        <f t="shared" si="20"/>
        <v>0</v>
      </c>
      <c r="BG135" s="107">
        <f t="shared" si="21"/>
        <v>0</v>
      </c>
      <c r="BH135" s="107">
        <f t="shared" si="22"/>
        <v>0</v>
      </c>
      <c r="BI135" s="107">
        <f t="shared" si="23"/>
        <v>0</v>
      </c>
      <c r="BJ135" s="21" t="s">
        <v>85</v>
      </c>
      <c r="BK135" s="107">
        <f t="shared" si="24"/>
        <v>0</v>
      </c>
      <c r="BL135" s="21" t="s">
        <v>160</v>
      </c>
      <c r="BM135" s="21" t="s">
        <v>263</v>
      </c>
    </row>
    <row r="136" spans="2:65" s="1" customFormat="1" ht="14.4" customHeight="1">
      <c r="B136" s="133"/>
      <c r="C136" s="162" t="s">
        <v>80</v>
      </c>
      <c r="D136" s="162" t="s">
        <v>156</v>
      </c>
      <c r="E136" s="163" t="s">
        <v>572</v>
      </c>
      <c r="F136" s="268" t="s">
        <v>573</v>
      </c>
      <c r="G136" s="268"/>
      <c r="H136" s="268"/>
      <c r="I136" s="268"/>
      <c r="J136" s="164" t="s">
        <v>550</v>
      </c>
      <c r="K136" s="165">
        <v>2</v>
      </c>
      <c r="L136" s="269">
        <v>0</v>
      </c>
      <c r="M136" s="269"/>
      <c r="N136" s="270">
        <f t="shared" si="15"/>
        <v>0</v>
      </c>
      <c r="O136" s="270"/>
      <c r="P136" s="270"/>
      <c r="Q136" s="270"/>
      <c r="R136" s="136"/>
      <c r="T136" s="166" t="s">
        <v>5</v>
      </c>
      <c r="U136" s="46" t="s">
        <v>45</v>
      </c>
      <c r="V136" s="38"/>
      <c r="W136" s="167">
        <f t="shared" si="16"/>
        <v>0</v>
      </c>
      <c r="X136" s="167">
        <v>0</v>
      </c>
      <c r="Y136" s="167">
        <f t="shared" si="17"/>
        <v>0</v>
      </c>
      <c r="Z136" s="167">
        <v>0</v>
      </c>
      <c r="AA136" s="168">
        <f t="shared" si="18"/>
        <v>0</v>
      </c>
      <c r="AR136" s="21" t="s">
        <v>160</v>
      </c>
      <c r="AT136" s="21" t="s">
        <v>156</v>
      </c>
      <c r="AU136" s="21" t="s">
        <v>85</v>
      </c>
      <c r="AY136" s="21" t="s">
        <v>155</v>
      </c>
      <c r="BE136" s="107">
        <f t="shared" si="19"/>
        <v>0</v>
      </c>
      <c r="BF136" s="107">
        <f t="shared" si="20"/>
        <v>0</v>
      </c>
      <c r="BG136" s="107">
        <f t="shared" si="21"/>
        <v>0</v>
      </c>
      <c r="BH136" s="107">
        <f t="shared" si="22"/>
        <v>0</v>
      </c>
      <c r="BI136" s="107">
        <f t="shared" si="23"/>
        <v>0</v>
      </c>
      <c r="BJ136" s="21" t="s">
        <v>85</v>
      </c>
      <c r="BK136" s="107">
        <f t="shared" si="24"/>
        <v>0</v>
      </c>
      <c r="BL136" s="21" t="s">
        <v>160</v>
      </c>
      <c r="BM136" s="21" t="s">
        <v>274</v>
      </c>
    </row>
    <row r="137" spans="2:65" s="1" customFormat="1" ht="14.4" customHeight="1">
      <c r="B137" s="133"/>
      <c r="C137" s="162" t="s">
        <v>80</v>
      </c>
      <c r="D137" s="162" t="s">
        <v>156</v>
      </c>
      <c r="E137" s="163" t="s">
        <v>574</v>
      </c>
      <c r="F137" s="268" t="s">
        <v>575</v>
      </c>
      <c r="G137" s="268"/>
      <c r="H137" s="268"/>
      <c r="I137" s="268"/>
      <c r="J137" s="164" t="s">
        <v>550</v>
      </c>
      <c r="K137" s="165">
        <v>1</v>
      </c>
      <c r="L137" s="269">
        <v>0</v>
      </c>
      <c r="M137" s="269"/>
      <c r="N137" s="270">
        <f t="shared" si="15"/>
        <v>0</v>
      </c>
      <c r="O137" s="270"/>
      <c r="P137" s="270"/>
      <c r="Q137" s="270"/>
      <c r="R137" s="136"/>
      <c r="T137" s="166" t="s">
        <v>5</v>
      </c>
      <c r="U137" s="46" t="s">
        <v>45</v>
      </c>
      <c r="V137" s="38"/>
      <c r="W137" s="167">
        <f t="shared" si="16"/>
        <v>0</v>
      </c>
      <c r="X137" s="167">
        <v>0</v>
      </c>
      <c r="Y137" s="167">
        <f t="shared" si="17"/>
        <v>0</v>
      </c>
      <c r="Z137" s="167">
        <v>0</v>
      </c>
      <c r="AA137" s="168">
        <f t="shared" si="18"/>
        <v>0</v>
      </c>
      <c r="AR137" s="21" t="s">
        <v>160</v>
      </c>
      <c r="AT137" s="21" t="s">
        <v>156</v>
      </c>
      <c r="AU137" s="21" t="s">
        <v>85</v>
      </c>
      <c r="AY137" s="21" t="s">
        <v>155</v>
      </c>
      <c r="BE137" s="107">
        <f t="shared" si="19"/>
        <v>0</v>
      </c>
      <c r="BF137" s="107">
        <f t="shared" si="20"/>
        <v>0</v>
      </c>
      <c r="BG137" s="107">
        <f t="shared" si="21"/>
        <v>0</v>
      </c>
      <c r="BH137" s="107">
        <f t="shared" si="22"/>
        <v>0</v>
      </c>
      <c r="BI137" s="107">
        <f t="shared" si="23"/>
        <v>0</v>
      </c>
      <c r="BJ137" s="21" t="s">
        <v>85</v>
      </c>
      <c r="BK137" s="107">
        <f t="shared" si="24"/>
        <v>0</v>
      </c>
      <c r="BL137" s="21" t="s">
        <v>160</v>
      </c>
      <c r="BM137" s="21" t="s">
        <v>282</v>
      </c>
    </row>
    <row r="138" spans="2:65" s="1" customFormat="1" ht="22.8" customHeight="1">
      <c r="B138" s="133"/>
      <c r="C138" s="162" t="s">
        <v>80</v>
      </c>
      <c r="D138" s="162" t="s">
        <v>156</v>
      </c>
      <c r="E138" s="163" t="s">
        <v>576</v>
      </c>
      <c r="F138" s="268" t="s">
        <v>577</v>
      </c>
      <c r="G138" s="268"/>
      <c r="H138" s="268"/>
      <c r="I138" s="268"/>
      <c r="J138" s="164" t="s">
        <v>550</v>
      </c>
      <c r="K138" s="165">
        <v>1</v>
      </c>
      <c r="L138" s="269">
        <v>0</v>
      </c>
      <c r="M138" s="269"/>
      <c r="N138" s="270">
        <f t="shared" si="15"/>
        <v>0</v>
      </c>
      <c r="O138" s="270"/>
      <c r="P138" s="270"/>
      <c r="Q138" s="270"/>
      <c r="R138" s="136"/>
      <c r="T138" s="166" t="s">
        <v>5</v>
      </c>
      <c r="U138" s="46" t="s">
        <v>45</v>
      </c>
      <c r="V138" s="38"/>
      <c r="W138" s="167">
        <f t="shared" si="16"/>
        <v>0</v>
      </c>
      <c r="X138" s="167">
        <v>0</v>
      </c>
      <c r="Y138" s="167">
        <f t="shared" si="17"/>
        <v>0</v>
      </c>
      <c r="Z138" s="167">
        <v>0</v>
      </c>
      <c r="AA138" s="168">
        <f t="shared" si="18"/>
        <v>0</v>
      </c>
      <c r="AR138" s="21" t="s">
        <v>160</v>
      </c>
      <c r="AT138" s="21" t="s">
        <v>156</v>
      </c>
      <c r="AU138" s="21" t="s">
        <v>85</v>
      </c>
      <c r="AY138" s="21" t="s">
        <v>155</v>
      </c>
      <c r="BE138" s="107">
        <f t="shared" si="19"/>
        <v>0</v>
      </c>
      <c r="BF138" s="107">
        <f t="shared" si="20"/>
        <v>0</v>
      </c>
      <c r="BG138" s="107">
        <f t="shared" si="21"/>
        <v>0</v>
      </c>
      <c r="BH138" s="107">
        <f t="shared" si="22"/>
        <v>0</v>
      </c>
      <c r="BI138" s="107">
        <f t="shared" si="23"/>
        <v>0</v>
      </c>
      <c r="BJ138" s="21" t="s">
        <v>85</v>
      </c>
      <c r="BK138" s="107">
        <f t="shared" si="24"/>
        <v>0</v>
      </c>
      <c r="BL138" s="21" t="s">
        <v>160</v>
      </c>
      <c r="BM138" s="21" t="s">
        <v>290</v>
      </c>
    </row>
    <row r="139" spans="2:65" s="1" customFormat="1" ht="14.4" customHeight="1">
      <c r="B139" s="133"/>
      <c r="C139" s="162" t="s">
        <v>80</v>
      </c>
      <c r="D139" s="162" t="s">
        <v>156</v>
      </c>
      <c r="E139" s="163" t="s">
        <v>578</v>
      </c>
      <c r="F139" s="268" t="s">
        <v>579</v>
      </c>
      <c r="G139" s="268"/>
      <c r="H139" s="268"/>
      <c r="I139" s="268"/>
      <c r="J139" s="164" t="s">
        <v>550</v>
      </c>
      <c r="K139" s="165">
        <v>1</v>
      </c>
      <c r="L139" s="269">
        <v>0</v>
      </c>
      <c r="M139" s="269"/>
      <c r="N139" s="270">
        <f t="shared" si="15"/>
        <v>0</v>
      </c>
      <c r="O139" s="270"/>
      <c r="P139" s="270"/>
      <c r="Q139" s="270"/>
      <c r="R139" s="136"/>
      <c r="T139" s="166" t="s">
        <v>5</v>
      </c>
      <c r="U139" s="46" t="s">
        <v>45</v>
      </c>
      <c r="V139" s="38"/>
      <c r="W139" s="167">
        <f t="shared" si="16"/>
        <v>0</v>
      </c>
      <c r="X139" s="167">
        <v>0</v>
      </c>
      <c r="Y139" s="167">
        <f t="shared" si="17"/>
        <v>0</v>
      </c>
      <c r="Z139" s="167">
        <v>0</v>
      </c>
      <c r="AA139" s="168">
        <f t="shared" si="18"/>
        <v>0</v>
      </c>
      <c r="AR139" s="21" t="s">
        <v>160</v>
      </c>
      <c r="AT139" s="21" t="s">
        <v>156</v>
      </c>
      <c r="AU139" s="21" t="s">
        <v>85</v>
      </c>
      <c r="AY139" s="21" t="s">
        <v>155</v>
      </c>
      <c r="BE139" s="107">
        <f t="shared" si="19"/>
        <v>0</v>
      </c>
      <c r="BF139" s="107">
        <f t="shared" si="20"/>
        <v>0</v>
      </c>
      <c r="BG139" s="107">
        <f t="shared" si="21"/>
        <v>0</v>
      </c>
      <c r="BH139" s="107">
        <f t="shared" si="22"/>
        <v>0</v>
      </c>
      <c r="BI139" s="107">
        <f t="shared" si="23"/>
        <v>0</v>
      </c>
      <c r="BJ139" s="21" t="s">
        <v>85</v>
      </c>
      <c r="BK139" s="107">
        <f t="shared" si="24"/>
        <v>0</v>
      </c>
      <c r="BL139" s="21" t="s">
        <v>160</v>
      </c>
      <c r="BM139" s="21" t="s">
        <v>303</v>
      </c>
    </row>
    <row r="140" spans="2:65" s="1" customFormat="1" ht="14.4" customHeight="1">
      <c r="B140" s="133"/>
      <c r="C140" s="162" t="s">
        <v>80</v>
      </c>
      <c r="D140" s="162" t="s">
        <v>156</v>
      </c>
      <c r="E140" s="163" t="s">
        <v>580</v>
      </c>
      <c r="F140" s="268" t="s">
        <v>581</v>
      </c>
      <c r="G140" s="268"/>
      <c r="H140" s="268"/>
      <c r="I140" s="268"/>
      <c r="J140" s="164" t="s">
        <v>550</v>
      </c>
      <c r="K140" s="165">
        <v>4</v>
      </c>
      <c r="L140" s="269">
        <v>0</v>
      </c>
      <c r="M140" s="269"/>
      <c r="N140" s="270">
        <f t="shared" si="15"/>
        <v>0</v>
      </c>
      <c r="O140" s="270"/>
      <c r="P140" s="270"/>
      <c r="Q140" s="270"/>
      <c r="R140" s="136"/>
      <c r="T140" s="166" t="s">
        <v>5</v>
      </c>
      <c r="U140" s="46" t="s">
        <v>45</v>
      </c>
      <c r="V140" s="38"/>
      <c r="W140" s="167">
        <f t="shared" si="16"/>
        <v>0</v>
      </c>
      <c r="X140" s="167">
        <v>0</v>
      </c>
      <c r="Y140" s="167">
        <f t="shared" si="17"/>
        <v>0</v>
      </c>
      <c r="Z140" s="167">
        <v>0</v>
      </c>
      <c r="AA140" s="168">
        <f t="shared" si="18"/>
        <v>0</v>
      </c>
      <c r="AR140" s="21" t="s">
        <v>160</v>
      </c>
      <c r="AT140" s="21" t="s">
        <v>156</v>
      </c>
      <c r="AU140" s="21" t="s">
        <v>85</v>
      </c>
      <c r="AY140" s="21" t="s">
        <v>155</v>
      </c>
      <c r="BE140" s="107">
        <f t="shared" si="19"/>
        <v>0</v>
      </c>
      <c r="BF140" s="107">
        <f t="shared" si="20"/>
        <v>0</v>
      </c>
      <c r="BG140" s="107">
        <f t="shared" si="21"/>
        <v>0</v>
      </c>
      <c r="BH140" s="107">
        <f t="shared" si="22"/>
        <v>0</v>
      </c>
      <c r="BI140" s="107">
        <f t="shared" si="23"/>
        <v>0</v>
      </c>
      <c r="BJ140" s="21" t="s">
        <v>85</v>
      </c>
      <c r="BK140" s="107">
        <f t="shared" si="24"/>
        <v>0</v>
      </c>
      <c r="BL140" s="21" t="s">
        <v>160</v>
      </c>
      <c r="BM140" s="21" t="s">
        <v>313</v>
      </c>
    </row>
    <row r="141" spans="2:65" s="1" customFormat="1" ht="14.4" customHeight="1">
      <c r="B141" s="133"/>
      <c r="C141" s="162" t="s">
        <v>80</v>
      </c>
      <c r="D141" s="162" t="s">
        <v>156</v>
      </c>
      <c r="E141" s="163" t="s">
        <v>582</v>
      </c>
      <c r="F141" s="268" t="s">
        <v>583</v>
      </c>
      <c r="G141" s="268"/>
      <c r="H141" s="268"/>
      <c r="I141" s="268"/>
      <c r="J141" s="164" t="s">
        <v>550</v>
      </c>
      <c r="K141" s="165">
        <v>3</v>
      </c>
      <c r="L141" s="269">
        <v>0</v>
      </c>
      <c r="M141" s="269"/>
      <c r="N141" s="270">
        <f t="shared" si="15"/>
        <v>0</v>
      </c>
      <c r="O141" s="270"/>
      <c r="P141" s="270"/>
      <c r="Q141" s="270"/>
      <c r="R141" s="136"/>
      <c r="T141" s="166" t="s">
        <v>5</v>
      </c>
      <c r="U141" s="46" t="s">
        <v>45</v>
      </c>
      <c r="V141" s="38"/>
      <c r="W141" s="167">
        <f t="shared" si="16"/>
        <v>0</v>
      </c>
      <c r="X141" s="167">
        <v>0</v>
      </c>
      <c r="Y141" s="167">
        <f t="shared" si="17"/>
        <v>0</v>
      </c>
      <c r="Z141" s="167">
        <v>0</v>
      </c>
      <c r="AA141" s="168">
        <f t="shared" si="18"/>
        <v>0</v>
      </c>
      <c r="AR141" s="21" t="s">
        <v>160</v>
      </c>
      <c r="AT141" s="21" t="s">
        <v>156</v>
      </c>
      <c r="AU141" s="21" t="s">
        <v>85</v>
      </c>
      <c r="AY141" s="21" t="s">
        <v>155</v>
      </c>
      <c r="BE141" s="107">
        <f t="shared" si="19"/>
        <v>0</v>
      </c>
      <c r="BF141" s="107">
        <f t="shared" si="20"/>
        <v>0</v>
      </c>
      <c r="BG141" s="107">
        <f t="shared" si="21"/>
        <v>0</v>
      </c>
      <c r="BH141" s="107">
        <f t="shared" si="22"/>
        <v>0</v>
      </c>
      <c r="BI141" s="107">
        <f t="shared" si="23"/>
        <v>0</v>
      </c>
      <c r="BJ141" s="21" t="s">
        <v>85</v>
      </c>
      <c r="BK141" s="107">
        <f t="shared" si="24"/>
        <v>0</v>
      </c>
      <c r="BL141" s="21" t="s">
        <v>160</v>
      </c>
      <c r="BM141" s="21" t="s">
        <v>307</v>
      </c>
    </row>
    <row r="142" spans="2:65" s="1" customFormat="1" ht="14.4" customHeight="1">
      <c r="B142" s="133"/>
      <c r="C142" s="162" t="s">
        <v>80</v>
      </c>
      <c r="D142" s="162" t="s">
        <v>156</v>
      </c>
      <c r="E142" s="163" t="s">
        <v>584</v>
      </c>
      <c r="F142" s="268" t="s">
        <v>585</v>
      </c>
      <c r="G142" s="268"/>
      <c r="H142" s="268"/>
      <c r="I142" s="268"/>
      <c r="J142" s="164" t="s">
        <v>550</v>
      </c>
      <c r="K142" s="165">
        <v>8</v>
      </c>
      <c r="L142" s="269">
        <v>0</v>
      </c>
      <c r="M142" s="269"/>
      <c r="N142" s="270">
        <f t="shared" si="15"/>
        <v>0</v>
      </c>
      <c r="O142" s="270"/>
      <c r="P142" s="270"/>
      <c r="Q142" s="270"/>
      <c r="R142" s="136"/>
      <c r="T142" s="166" t="s">
        <v>5</v>
      </c>
      <c r="U142" s="46" t="s">
        <v>45</v>
      </c>
      <c r="V142" s="38"/>
      <c r="W142" s="167">
        <f t="shared" si="16"/>
        <v>0</v>
      </c>
      <c r="X142" s="167">
        <v>0</v>
      </c>
      <c r="Y142" s="167">
        <f t="shared" si="17"/>
        <v>0</v>
      </c>
      <c r="Z142" s="167">
        <v>0</v>
      </c>
      <c r="AA142" s="168">
        <f t="shared" si="18"/>
        <v>0</v>
      </c>
      <c r="AR142" s="21" t="s">
        <v>160</v>
      </c>
      <c r="AT142" s="21" t="s">
        <v>156</v>
      </c>
      <c r="AU142" s="21" t="s">
        <v>85</v>
      </c>
      <c r="AY142" s="21" t="s">
        <v>155</v>
      </c>
      <c r="BE142" s="107">
        <f t="shared" si="19"/>
        <v>0</v>
      </c>
      <c r="BF142" s="107">
        <f t="shared" si="20"/>
        <v>0</v>
      </c>
      <c r="BG142" s="107">
        <f t="shared" si="21"/>
        <v>0</v>
      </c>
      <c r="BH142" s="107">
        <f t="shared" si="22"/>
        <v>0</v>
      </c>
      <c r="BI142" s="107">
        <f t="shared" si="23"/>
        <v>0</v>
      </c>
      <c r="BJ142" s="21" t="s">
        <v>85</v>
      </c>
      <c r="BK142" s="107">
        <f t="shared" si="24"/>
        <v>0</v>
      </c>
      <c r="BL142" s="21" t="s">
        <v>160</v>
      </c>
      <c r="BM142" s="21" t="s">
        <v>334</v>
      </c>
    </row>
    <row r="143" spans="2:65" s="1" customFormat="1" ht="14.4" customHeight="1">
      <c r="B143" s="133"/>
      <c r="C143" s="162" t="s">
        <v>80</v>
      </c>
      <c r="D143" s="162" t="s">
        <v>156</v>
      </c>
      <c r="E143" s="163" t="s">
        <v>586</v>
      </c>
      <c r="F143" s="268" t="s">
        <v>587</v>
      </c>
      <c r="G143" s="268"/>
      <c r="H143" s="268"/>
      <c r="I143" s="268"/>
      <c r="J143" s="164" t="s">
        <v>550</v>
      </c>
      <c r="K143" s="165">
        <v>1</v>
      </c>
      <c r="L143" s="269">
        <v>0</v>
      </c>
      <c r="M143" s="269"/>
      <c r="N143" s="270">
        <f t="shared" si="15"/>
        <v>0</v>
      </c>
      <c r="O143" s="270"/>
      <c r="P143" s="270"/>
      <c r="Q143" s="270"/>
      <c r="R143" s="136"/>
      <c r="T143" s="166" t="s">
        <v>5</v>
      </c>
      <c r="U143" s="46" t="s">
        <v>45</v>
      </c>
      <c r="V143" s="38"/>
      <c r="W143" s="167">
        <f t="shared" si="16"/>
        <v>0</v>
      </c>
      <c r="X143" s="167">
        <v>0</v>
      </c>
      <c r="Y143" s="167">
        <f t="shared" si="17"/>
        <v>0</v>
      </c>
      <c r="Z143" s="167">
        <v>0</v>
      </c>
      <c r="AA143" s="168">
        <f t="shared" si="18"/>
        <v>0</v>
      </c>
      <c r="AR143" s="21" t="s">
        <v>160</v>
      </c>
      <c r="AT143" s="21" t="s">
        <v>156</v>
      </c>
      <c r="AU143" s="21" t="s">
        <v>85</v>
      </c>
      <c r="AY143" s="21" t="s">
        <v>155</v>
      </c>
      <c r="BE143" s="107">
        <f t="shared" si="19"/>
        <v>0</v>
      </c>
      <c r="BF143" s="107">
        <f t="shared" si="20"/>
        <v>0</v>
      </c>
      <c r="BG143" s="107">
        <f t="shared" si="21"/>
        <v>0</v>
      </c>
      <c r="BH143" s="107">
        <f t="shared" si="22"/>
        <v>0</v>
      </c>
      <c r="BI143" s="107">
        <f t="shared" si="23"/>
        <v>0</v>
      </c>
      <c r="BJ143" s="21" t="s">
        <v>85</v>
      </c>
      <c r="BK143" s="107">
        <f t="shared" si="24"/>
        <v>0</v>
      </c>
      <c r="BL143" s="21" t="s">
        <v>160</v>
      </c>
      <c r="BM143" s="21" t="s">
        <v>367</v>
      </c>
    </row>
    <row r="144" spans="2:65" s="1" customFormat="1" ht="14.4" customHeight="1">
      <c r="B144" s="133"/>
      <c r="C144" s="162" t="s">
        <v>80</v>
      </c>
      <c r="D144" s="162" t="s">
        <v>156</v>
      </c>
      <c r="E144" s="163" t="s">
        <v>588</v>
      </c>
      <c r="F144" s="268" t="s">
        <v>589</v>
      </c>
      <c r="G144" s="268"/>
      <c r="H144" s="268"/>
      <c r="I144" s="268"/>
      <c r="J144" s="164" t="s">
        <v>550</v>
      </c>
      <c r="K144" s="165">
        <v>6</v>
      </c>
      <c r="L144" s="269">
        <v>0</v>
      </c>
      <c r="M144" s="269"/>
      <c r="N144" s="270">
        <f t="shared" si="15"/>
        <v>0</v>
      </c>
      <c r="O144" s="270"/>
      <c r="P144" s="270"/>
      <c r="Q144" s="270"/>
      <c r="R144" s="136"/>
      <c r="T144" s="166" t="s">
        <v>5</v>
      </c>
      <c r="U144" s="46" t="s">
        <v>45</v>
      </c>
      <c r="V144" s="38"/>
      <c r="W144" s="167">
        <f t="shared" si="16"/>
        <v>0</v>
      </c>
      <c r="X144" s="167">
        <v>0</v>
      </c>
      <c r="Y144" s="167">
        <f t="shared" si="17"/>
        <v>0</v>
      </c>
      <c r="Z144" s="167">
        <v>0</v>
      </c>
      <c r="AA144" s="168">
        <f t="shared" si="18"/>
        <v>0</v>
      </c>
      <c r="AR144" s="21" t="s">
        <v>160</v>
      </c>
      <c r="AT144" s="21" t="s">
        <v>156</v>
      </c>
      <c r="AU144" s="21" t="s">
        <v>85</v>
      </c>
      <c r="AY144" s="21" t="s">
        <v>155</v>
      </c>
      <c r="BE144" s="107">
        <f t="shared" si="19"/>
        <v>0</v>
      </c>
      <c r="BF144" s="107">
        <f t="shared" si="20"/>
        <v>0</v>
      </c>
      <c r="BG144" s="107">
        <f t="shared" si="21"/>
        <v>0</v>
      </c>
      <c r="BH144" s="107">
        <f t="shared" si="22"/>
        <v>0</v>
      </c>
      <c r="BI144" s="107">
        <f t="shared" si="23"/>
        <v>0</v>
      </c>
      <c r="BJ144" s="21" t="s">
        <v>85</v>
      </c>
      <c r="BK144" s="107">
        <f t="shared" si="24"/>
        <v>0</v>
      </c>
      <c r="BL144" s="21" t="s">
        <v>160</v>
      </c>
      <c r="BM144" s="21" t="s">
        <v>375</v>
      </c>
    </row>
    <row r="145" spans="2:65" s="1" customFormat="1" ht="14.4" customHeight="1">
      <c r="B145" s="133"/>
      <c r="C145" s="162" t="s">
        <v>80</v>
      </c>
      <c r="D145" s="162" t="s">
        <v>156</v>
      </c>
      <c r="E145" s="163" t="s">
        <v>590</v>
      </c>
      <c r="F145" s="268" t="s">
        <v>591</v>
      </c>
      <c r="G145" s="268"/>
      <c r="H145" s="268"/>
      <c r="I145" s="268"/>
      <c r="J145" s="164" t="s">
        <v>550</v>
      </c>
      <c r="K145" s="165">
        <v>2</v>
      </c>
      <c r="L145" s="269">
        <v>0</v>
      </c>
      <c r="M145" s="269"/>
      <c r="N145" s="270">
        <f t="shared" si="15"/>
        <v>0</v>
      </c>
      <c r="O145" s="270"/>
      <c r="P145" s="270"/>
      <c r="Q145" s="270"/>
      <c r="R145" s="136"/>
      <c r="T145" s="166" t="s">
        <v>5</v>
      </c>
      <c r="U145" s="46" t="s">
        <v>45</v>
      </c>
      <c r="V145" s="38"/>
      <c r="W145" s="167">
        <f t="shared" si="16"/>
        <v>0</v>
      </c>
      <c r="X145" s="167">
        <v>0</v>
      </c>
      <c r="Y145" s="167">
        <f t="shared" si="17"/>
        <v>0</v>
      </c>
      <c r="Z145" s="167">
        <v>0</v>
      </c>
      <c r="AA145" s="168">
        <f t="shared" si="18"/>
        <v>0</v>
      </c>
      <c r="AR145" s="21" t="s">
        <v>160</v>
      </c>
      <c r="AT145" s="21" t="s">
        <v>156</v>
      </c>
      <c r="AU145" s="21" t="s">
        <v>85</v>
      </c>
      <c r="AY145" s="21" t="s">
        <v>155</v>
      </c>
      <c r="BE145" s="107">
        <f t="shared" si="19"/>
        <v>0</v>
      </c>
      <c r="BF145" s="107">
        <f t="shared" si="20"/>
        <v>0</v>
      </c>
      <c r="BG145" s="107">
        <f t="shared" si="21"/>
        <v>0</v>
      </c>
      <c r="BH145" s="107">
        <f t="shared" si="22"/>
        <v>0</v>
      </c>
      <c r="BI145" s="107">
        <f t="shared" si="23"/>
        <v>0</v>
      </c>
      <c r="BJ145" s="21" t="s">
        <v>85</v>
      </c>
      <c r="BK145" s="107">
        <f t="shared" si="24"/>
        <v>0</v>
      </c>
      <c r="BL145" s="21" t="s">
        <v>160</v>
      </c>
      <c r="BM145" s="21" t="s">
        <v>383</v>
      </c>
    </row>
    <row r="146" spans="2:65" s="1" customFormat="1" ht="14.4" customHeight="1">
      <c r="B146" s="133"/>
      <c r="C146" s="162" t="s">
        <v>80</v>
      </c>
      <c r="D146" s="162" t="s">
        <v>156</v>
      </c>
      <c r="E146" s="163" t="s">
        <v>592</v>
      </c>
      <c r="F146" s="268" t="s">
        <v>593</v>
      </c>
      <c r="G146" s="268"/>
      <c r="H146" s="268"/>
      <c r="I146" s="268"/>
      <c r="J146" s="164" t="s">
        <v>550</v>
      </c>
      <c r="K146" s="165">
        <v>1</v>
      </c>
      <c r="L146" s="269">
        <v>0</v>
      </c>
      <c r="M146" s="269"/>
      <c r="N146" s="270">
        <f t="shared" si="15"/>
        <v>0</v>
      </c>
      <c r="O146" s="270"/>
      <c r="P146" s="270"/>
      <c r="Q146" s="270"/>
      <c r="R146" s="136"/>
      <c r="T146" s="166" t="s">
        <v>5</v>
      </c>
      <c r="U146" s="46" t="s">
        <v>45</v>
      </c>
      <c r="V146" s="38"/>
      <c r="W146" s="167">
        <f t="shared" si="16"/>
        <v>0</v>
      </c>
      <c r="X146" s="167">
        <v>0</v>
      </c>
      <c r="Y146" s="167">
        <f t="shared" si="17"/>
        <v>0</v>
      </c>
      <c r="Z146" s="167">
        <v>0</v>
      </c>
      <c r="AA146" s="168">
        <f t="shared" si="18"/>
        <v>0</v>
      </c>
      <c r="AR146" s="21" t="s">
        <v>160</v>
      </c>
      <c r="AT146" s="21" t="s">
        <v>156</v>
      </c>
      <c r="AU146" s="21" t="s">
        <v>85</v>
      </c>
      <c r="AY146" s="21" t="s">
        <v>155</v>
      </c>
      <c r="BE146" s="107">
        <f t="shared" si="19"/>
        <v>0</v>
      </c>
      <c r="BF146" s="107">
        <f t="shared" si="20"/>
        <v>0</v>
      </c>
      <c r="BG146" s="107">
        <f t="shared" si="21"/>
        <v>0</v>
      </c>
      <c r="BH146" s="107">
        <f t="shared" si="22"/>
        <v>0</v>
      </c>
      <c r="BI146" s="107">
        <f t="shared" si="23"/>
        <v>0</v>
      </c>
      <c r="BJ146" s="21" t="s">
        <v>85</v>
      </c>
      <c r="BK146" s="107">
        <f t="shared" si="24"/>
        <v>0</v>
      </c>
      <c r="BL146" s="21" t="s">
        <v>160</v>
      </c>
      <c r="BM146" s="21" t="s">
        <v>391</v>
      </c>
    </row>
    <row r="147" spans="2:65" s="1" customFormat="1" ht="14.4" customHeight="1">
      <c r="B147" s="133"/>
      <c r="C147" s="162" t="s">
        <v>80</v>
      </c>
      <c r="D147" s="162" t="s">
        <v>156</v>
      </c>
      <c r="E147" s="163" t="s">
        <v>594</v>
      </c>
      <c r="F147" s="268" t="s">
        <v>595</v>
      </c>
      <c r="G147" s="268"/>
      <c r="H147" s="268"/>
      <c r="I147" s="268"/>
      <c r="J147" s="164" t="s">
        <v>550</v>
      </c>
      <c r="K147" s="165">
        <v>1</v>
      </c>
      <c r="L147" s="269">
        <v>0</v>
      </c>
      <c r="M147" s="269"/>
      <c r="N147" s="270">
        <f t="shared" si="15"/>
        <v>0</v>
      </c>
      <c r="O147" s="270"/>
      <c r="P147" s="270"/>
      <c r="Q147" s="270"/>
      <c r="R147" s="136"/>
      <c r="T147" s="166" t="s">
        <v>5</v>
      </c>
      <c r="U147" s="46" t="s">
        <v>45</v>
      </c>
      <c r="V147" s="38"/>
      <c r="W147" s="167">
        <f t="shared" si="16"/>
        <v>0</v>
      </c>
      <c r="X147" s="167">
        <v>0</v>
      </c>
      <c r="Y147" s="167">
        <f t="shared" si="17"/>
        <v>0</v>
      </c>
      <c r="Z147" s="167">
        <v>0</v>
      </c>
      <c r="AA147" s="168">
        <f t="shared" si="18"/>
        <v>0</v>
      </c>
      <c r="AR147" s="21" t="s">
        <v>160</v>
      </c>
      <c r="AT147" s="21" t="s">
        <v>156</v>
      </c>
      <c r="AU147" s="21" t="s">
        <v>85</v>
      </c>
      <c r="AY147" s="21" t="s">
        <v>155</v>
      </c>
      <c r="BE147" s="107">
        <f t="shared" si="19"/>
        <v>0</v>
      </c>
      <c r="BF147" s="107">
        <f t="shared" si="20"/>
        <v>0</v>
      </c>
      <c r="BG147" s="107">
        <f t="shared" si="21"/>
        <v>0</v>
      </c>
      <c r="BH147" s="107">
        <f t="shared" si="22"/>
        <v>0</v>
      </c>
      <c r="BI147" s="107">
        <f t="shared" si="23"/>
        <v>0</v>
      </c>
      <c r="BJ147" s="21" t="s">
        <v>85</v>
      </c>
      <c r="BK147" s="107">
        <f t="shared" si="24"/>
        <v>0</v>
      </c>
      <c r="BL147" s="21" t="s">
        <v>160</v>
      </c>
      <c r="BM147" s="21" t="s">
        <v>415</v>
      </c>
    </row>
    <row r="148" spans="2:65" s="1" customFormat="1" ht="22.8" customHeight="1">
      <c r="B148" s="133"/>
      <c r="C148" s="162" t="s">
        <v>80</v>
      </c>
      <c r="D148" s="162" t="s">
        <v>156</v>
      </c>
      <c r="E148" s="163" t="s">
        <v>596</v>
      </c>
      <c r="F148" s="268" t="s">
        <v>597</v>
      </c>
      <c r="G148" s="268"/>
      <c r="H148" s="268"/>
      <c r="I148" s="268"/>
      <c r="J148" s="164" t="s">
        <v>550</v>
      </c>
      <c r="K148" s="165">
        <v>1</v>
      </c>
      <c r="L148" s="269">
        <v>0</v>
      </c>
      <c r="M148" s="269"/>
      <c r="N148" s="270">
        <f t="shared" si="15"/>
        <v>0</v>
      </c>
      <c r="O148" s="270"/>
      <c r="P148" s="270"/>
      <c r="Q148" s="270"/>
      <c r="R148" s="136"/>
      <c r="T148" s="166" t="s">
        <v>5</v>
      </c>
      <c r="U148" s="46" t="s">
        <v>45</v>
      </c>
      <c r="V148" s="38"/>
      <c r="W148" s="167">
        <f t="shared" si="16"/>
        <v>0</v>
      </c>
      <c r="X148" s="167">
        <v>0</v>
      </c>
      <c r="Y148" s="167">
        <f t="shared" si="17"/>
        <v>0</v>
      </c>
      <c r="Z148" s="167">
        <v>0</v>
      </c>
      <c r="AA148" s="168">
        <f t="shared" si="18"/>
        <v>0</v>
      </c>
      <c r="AR148" s="21" t="s">
        <v>160</v>
      </c>
      <c r="AT148" s="21" t="s">
        <v>156</v>
      </c>
      <c r="AU148" s="21" t="s">
        <v>85</v>
      </c>
      <c r="AY148" s="21" t="s">
        <v>155</v>
      </c>
      <c r="BE148" s="107">
        <f t="shared" si="19"/>
        <v>0</v>
      </c>
      <c r="BF148" s="107">
        <f t="shared" si="20"/>
        <v>0</v>
      </c>
      <c r="BG148" s="107">
        <f t="shared" si="21"/>
        <v>0</v>
      </c>
      <c r="BH148" s="107">
        <f t="shared" si="22"/>
        <v>0</v>
      </c>
      <c r="BI148" s="107">
        <f t="shared" si="23"/>
        <v>0</v>
      </c>
      <c r="BJ148" s="21" t="s">
        <v>85</v>
      </c>
      <c r="BK148" s="107">
        <f t="shared" si="24"/>
        <v>0</v>
      </c>
      <c r="BL148" s="21" t="s">
        <v>160</v>
      </c>
      <c r="BM148" s="21" t="s">
        <v>425</v>
      </c>
    </row>
    <row r="149" spans="2:65" s="1" customFormat="1" ht="14.4" customHeight="1">
      <c r="B149" s="133"/>
      <c r="C149" s="162" t="s">
        <v>80</v>
      </c>
      <c r="D149" s="162" t="s">
        <v>156</v>
      </c>
      <c r="E149" s="163" t="s">
        <v>598</v>
      </c>
      <c r="F149" s="268" t="s">
        <v>599</v>
      </c>
      <c r="G149" s="268"/>
      <c r="H149" s="268"/>
      <c r="I149" s="268"/>
      <c r="J149" s="164" t="s">
        <v>550</v>
      </c>
      <c r="K149" s="165">
        <v>4</v>
      </c>
      <c r="L149" s="269">
        <v>0</v>
      </c>
      <c r="M149" s="269"/>
      <c r="N149" s="270">
        <f t="shared" si="15"/>
        <v>0</v>
      </c>
      <c r="O149" s="270"/>
      <c r="P149" s="270"/>
      <c r="Q149" s="270"/>
      <c r="R149" s="136"/>
      <c r="T149" s="166" t="s">
        <v>5</v>
      </c>
      <c r="U149" s="46" t="s">
        <v>45</v>
      </c>
      <c r="V149" s="38"/>
      <c r="W149" s="167">
        <f t="shared" si="16"/>
        <v>0</v>
      </c>
      <c r="X149" s="167">
        <v>0</v>
      </c>
      <c r="Y149" s="167">
        <f t="shared" si="17"/>
        <v>0</v>
      </c>
      <c r="Z149" s="167">
        <v>0</v>
      </c>
      <c r="AA149" s="168">
        <f t="shared" si="18"/>
        <v>0</v>
      </c>
      <c r="AR149" s="21" t="s">
        <v>160</v>
      </c>
      <c r="AT149" s="21" t="s">
        <v>156</v>
      </c>
      <c r="AU149" s="21" t="s">
        <v>85</v>
      </c>
      <c r="AY149" s="21" t="s">
        <v>155</v>
      </c>
      <c r="BE149" s="107">
        <f t="shared" si="19"/>
        <v>0</v>
      </c>
      <c r="BF149" s="107">
        <f t="shared" si="20"/>
        <v>0</v>
      </c>
      <c r="BG149" s="107">
        <f t="shared" si="21"/>
        <v>0</v>
      </c>
      <c r="BH149" s="107">
        <f t="shared" si="22"/>
        <v>0</v>
      </c>
      <c r="BI149" s="107">
        <f t="shared" si="23"/>
        <v>0</v>
      </c>
      <c r="BJ149" s="21" t="s">
        <v>85</v>
      </c>
      <c r="BK149" s="107">
        <f t="shared" si="24"/>
        <v>0</v>
      </c>
      <c r="BL149" s="21" t="s">
        <v>160</v>
      </c>
      <c r="BM149" s="21" t="s">
        <v>436</v>
      </c>
    </row>
    <row r="150" spans="2:65" s="1" customFormat="1" ht="14.4" customHeight="1">
      <c r="B150" s="133"/>
      <c r="C150" s="162" t="s">
        <v>80</v>
      </c>
      <c r="D150" s="162" t="s">
        <v>156</v>
      </c>
      <c r="E150" s="163" t="s">
        <v>600</v>
      </c>
      <c r="F150" s="268" t="s">
        <v>601</v>
      </c>
      <c r="G150" s="268"/>
      <c r="H150" s="268"/>
      <c r="I150" s="268"/>
      <c r="J150" s="164" t="s">
        <v>550</v>
      </c>
      <c r="K150" s="165">
        <v>1</v>
      </c>
      <c r="L150" s="269">
        <v>0</v>
      </c>
      <c r="M150" s="269"/>
      <c r="N150" s="270">
        <f t="shared" si="15"/>
        <v>0</v>
      </c>
      <c r="O150" s="270"/>
      <c r="P150" s="270"/>
      <c r="Q150" s="270"/>
      <c r="R150" s="136"/>
      <c r="T150" s="166" t="s">
        <v>5</v>
      </c>
      <c r="U150" s="46" t="s">
        <v>45</v>
      </c>
      <c r="V150" s="38"/>
      <c r="W150" s="167">
        <f t="shared" si="16"/>
        <v>0</v>
      </c>
      <c r="X150" s="167">
        <v>0</v>
      </c>
      <c r="Y150" s="167">
        <f t="shared" si="17"/>
        <v>0</v>
      </c>
      <c r="Z150" s="167">
        <v>0</v>
      </c>
      <c r="AA150" s="168">
        <f t="shared" si="18"/>
        <v>0</v>
      </c>
      <c r="AR150" s="21" t="s">
        <v>160</v>
      </c>
      <c r="AT150" s="21" t="s">
        <v>156</v>
      </c>
      <c r="AU150" s="21" t="s">
        <v>85</v>
      </c>
      <c r="AY150" s="21" t="s">
        <v>155</v>
      </c>
      <c r="BE150" s="107">
        <f t="shared" si="19"/>
        <v>0</v>
      </c>
      <c r="BF150" s="107">
        <f t="shared" si="20"/>
        <v>0</v>
      </c>
      <c r="BG150" s="107">
        <f t="shared" si="21"/>
        <v>0</v>
      </c>
      <c r="BH150" s="107">
        <f t="shared" si="22"/>
        <v>0</v>
      </c>
      <c r="BI150" s="107">
        <f t="shared" si="23"/>
        <v>0</v>
      </c>
      <c r="BJ150" s="21" t="s">
        <v>85</v>
      </c>
      <c r="BK150" s="107">
        <f t="shared" si="24"/>
        <v>0</v>
      </c>
      <c r="BL150" s="21" t="s">
        <v>160</v>
      </c>
      <c r="BM150" s="21" t="s">
        <v>444</v>
      </c>
    </row>
    <row r="151" spans="2:65" s="1" customFormat="1" ht="14.4" customHeight="1">
      <c r="B151" s="133"/>
      <c r="C151" s="162" t="s">
        <v>80</v>
      </c>
      <c r="D151" s="162" t="s">
        <v>156</v>
      </c>
      <c r="E151" s="163" t="s">
        <v>602</v>
      </c>
      <c r="F151" s="268" t="s">
        <v>591</v>
      </c>
      <c r="G151" s="268"/>
      <c r="H151" s="268"/>
      <c r="I151" s="268"/>
      <c r="J151" s="164" t="s">
        <v>550</v>
      </c>
      <c r="K151" s="165">
        <v>1</v>
      </c>
      <c r="L151" s="269">
        <v>0</v>
      </c>
      <c r="M151" s="269"/>
      <c r="N151" s="270">
        <f t="shared" si="15"/>
        <v>0</v>
      </c>
      <c r="O151" s="270"/>
      <c r="P151" s="270"/>
      <c r="Q151" s="270"/>
      <c r="R151" s="136"/>
      <c r="T151" s="166" t="s">
        <v>5</v>
      </c>
      <c r="U151" s="46" t="s">
        <v>45</v>
      </c>
      <c r="V151" s="38"/>
      <c r="W151" s="167">
        <f t="shared" si="16"/>
        <v>0</v>
      </c>
      <c r="X151" s="167">
        <v>0</v>
      </c>
      <c r="Y151" s="167">
        <f t="shared" si="17"/>
        <v>0</v>
      </c>
      <c r="Z151" s="167">
        <v>0</v>
      </c>
      <c r="AA151" s="168">
        <f t="shared" si="18"/>
        <v>0</v>
      </c>
      <c r="AR151" s="21" t="s">
        <v>160</v>
      </c>
      <c r="AT151" s="21" t="s">
        <v>156</v>
      </c>
      <c r="AU151" s="21" t="s">
        <v>85</v>
      </c>
      <c r="AY151" s="21" t="s">
        <v>155</v>
      </c>
      <c r="BE151" s="107">
        <f t="shared" si="19"/>
        <v>0</v>
      </c>
      <c r="BF151" s="107">
        <f t="shared" si="20"/>
        <v>0</v>
      </c>
      <c r="BG151" s="107">
        <f t="shared" si="21"/>
        <v>0</v>
      </c>
      <c r="BH151" s="107">
        <f t="shared" si="22"/>
        <v>0</v>
      </c>
      <c r="BI151" s="107">
        <f t="shared" si="23"/>
        <v>0</v>
      </c>
      <c r="BJ151" s="21" t="s">
        <v>85</v>
      </c>
      <c r="BK151" s="107">
        <f t="shared" si="24"/>
        <v>0</v>
      </c>
      <c r="BL151" s="21" t="s">
        <v>160</v>
      </c>
      <c r="BM151" s="21" t="s">
        <v>452</v>
      </c>
    </row>
    <row r="152" spans="2:65" s="1" customFormat="1" ht="14.4" customHeight="1">
      <c r="B152" s="133"/>
      <c r="C152" s="162" t="s">
        <v>80</v>
      </c>
      <c r="D152" s="162" t="s">
        <v>156</v>
      </c>
      <c r="E152" s="163" t="s">
        <v>603</v>
      </c>
      <c r="F152" s="268" t="s">
        <v>604</v>
      </c>
      <c r="G152" s="268"/>
      <c r="H152" s="268"/>
      <c r="I152" s="268"/>
      <c r="J152" s="164" t="s">
        <v>550</v>
      </c>
      <c r="K152" s="165">
        <v>1</v>
      </c>
      <c r="L152" s="269">
        <v>0</v>
      </c>
      <c r="M152" s="269"/>
      <c r="N152" s="270">
        <f t="shared" si="15"/>
        <v>0</v>
      </c>
      <c r="O152" s="270"/>
      <c r="P152" s="270"/>
      <c r="Q152" s="270"/>
      <c r="R152" s="136"/>
      <c r="T152" s="166" t="s">
        <v>5</v>
      </c>
      <c r="U152" s="46" t="s">
        <v>45</v>
      </c>
      <c r="V152" s="38"/>
      <c r="W152" s="167">
        <f t="shared" si="16"/>
        <v>0</v>
      </c>
      <c r="X152" s="167">
        <v>0</v>
      </c>
      <c r="Y152" s="167">
        <f t="shared" si="17"/>
        <v>0</v>
      </c>
      <c r="Z152" s="167">
        <v>0</v>
      </c>
      <c r="AA152" s="168">
        <f t="shared" si="18"/>
        <v>0</v>
      </c>
      <c r="AR152" s="21" t="s">
        <v>160</v>
      </c>
      <c r="AT152" s="21" t="s">
        <v>156</v>
      </c>
      <c r="AU152" s="21" t="s">
        <v>85</v>
      </c>
      <c r="AY152" s="21" t="s">
        <v>155</v>
      </c>
      <c r="BE152" s="107">
        <f t="shared" si="19"/>
        <v>0</v>
      </c>
      <c r="BF152" s="107">
        <f t="shared" si="20"/>
        <v>0</v>
      </c>
      <c r="BG152" s="107">
        <f t="shared" si="21"/>
        <v>0</v>
      </c>
      <c r="BH152" s="107">
        <f t="shared" si="22"/>
        <v>0</v>
      </c>
      <c r="BI152" s="107">
        <f t="shared" si="23"/>
        <v>0</v>
      </c>
      <c r="BJ152" s="21" t="s">
        <v>85</v>
      </c>
      <c r="BK152" s="107">
        <f t="shared" si="24"/>
        <v>0</v>
      </c>
      <c r="BL152" s="21" t="s">
        <v>160</v>
      </c>
      <c r="BM152" s="21" t="s">
        <v>461</v>
      </c>
    </row>
    <row r="153" spans="2:65" s="1" customFormat="1" ht="14.4" customHeight="1">
      <c r="B153" s="133"/>
      <c r="C153" s="162" t="s">
        <v>80</v>
      </c>
      <c r="D153" s="162" t="s">
        <v>156</v>
      </c>
      <c r="E153" s="163" t="s">
        <v>605</v>
      </c>
      <c r="F153" s="268" t="s">
        <v>606</v>
      </c>
      <c r="G153" s="268"/>
      <c r="H153" s="268"/>
      <c r="I153" s="268"/>
      <c r="J153" s="164" t="s">
        <v>550</v>
      </c>
      <c r="K153" s="165">
        <v>10</v>
      </c>
      <c r="L153" s="269">
        <v>0</v>
      </c>
      <c r="M153" s="269"/>
      <c r="N153" s="270">
        <f t="shared" si="15"/>
        <v>0</v>
      </c>
      <c r="O153" s="270"/>
      <c r="P153" s="270"/>
      <c r="Q153" s="270"/>
      <c r="R153" s="136"/>
      <c r="T153" s="166" t="s">
        <v>5</v>
      </c>
      <c r="U153" s="46" t="s">
        <v>45</v>
      </c>
      <c r="V153" s="38"/>
      <c r="W153" s="167">
        <f t="shared" si="16"/>
        <v>0</v>
      </c>
      <c r="X153" s="167">
        <v>0</v>
      </c>
      <c r="Y153" s="167">
        <f t="shared" si="17"/>
        <v>0</v>
      </c>
      <c r="Z153" s="167">
        <v>0</v>
      </c>
      <c r="AA153" s="168">
        <f t="shared" si="18"/>
        <v>0</v>
      </c>
      <c r="AR153" s="21" t="s">
        <v>160</v>
      </c>
      <c r="AT153" s="21" t="s">
        <v>156</v>
      </c>
      <c r="AU153" s="21" t="s">
        <v>85</v>
      </c>
      <c r="AY153" s="21" t="s">
        <v>155</v>
      </c>
      <c r="BE153" s="107">
        <f t="shared" si="19"/>
        <v>0</v>
      </c>
      <c r="BF153" s="107">
        <f t="shared" si="20"/>
        <v>0</v>
      </c>
      <c r="BG153" s="107">
        <f t="shared" si="21"/>
        <v>0</v>
      </c>
      <c r="BH153" s="107">
        <f t="shared" si="22"/>
        <v>0</v>
      </c>
      <c r="BI153" s="107">
        <f t="shared" si="23"/>
        <v>0</v>
      </c>
      <c r="BJ153" s="21" t="s">
        <v>85</v>
      </c>
      <c r="BK153" s="107">
        <f t="shared" si="24"/>
        <v>0</v>
      </c>
      <c r="BL153" s="21" t="s">
        <v>160</v>
      </c>
      <c r="BM153" s="21" t="s">
        <v>477</v>
      </c>
    </row>
    <row r="154" spans="2:65" s="1" customFormat="1" ht="22.8" customHeight="1">
      <c r="B154" s="133"/>
      <c r="C154" s="162" t="s">
        <v>80</v>
      </c>
      <c r="D154" s="162" t="s">
        <v>156</v>
      </c>
      <c r="E154" s="163" t="s">
        <v>607</v>
      </c>
      <c r="F154" s="268" t="s">
        <v>608</v>
      </c>
      <c r="G154" s="268"/>
      <c r="H154" s="268"/>
      <c r="I154" s="268"/>
      <c r="J154" s="164" t="s">
        <v>609</v>
      </c>
      <c r="K154" s="165">
        <v>1</v>
      </c>
      <c r="L154" s="269">
        <v>0</v>
      </c>
      <c r="M154" s="269"/>
      <c r="N154" s="270">
        <f t="shared" si="15"/>
        <v>0</v>
      </c>
      <c r="O154" s="270"/>
      <c r="P154" s="270"/>
      <c r="Q154" s="270"/>
      <c r="R154" s="136"/>
      <c r="T154" s="166" t="s">
        <v>5</v>
      </c>
      <c r="U154" s="46" t="s">
        <v>45</v>
      </c>
      <c r="V154" s="38"/>
      <c r="W154" s="167">
        <f t="shared" si="16"/>
        <v>0</v>
      </c>
      <c r="X154" s="167">
        <v>0</v>
      </c>
      <c r="Y154" s="167">
        <f t="shared" si="17"/>
        <v>0</v>
      </c>
      <c r="Z154" s="167">
        <v>0</v>
      </c>
      <c r="AA154" s="168">
        <f t="shared" si="18"/>
        <v>0</v>
      </c>
      <c r="AR154" s="21" t="s">
        <v>160</v>
      </c>
      <c r="AT154" s="21" t="s">
        <v>156</v>
      </c>
      <c r="AU154" s="21" t="s">
        <v>85</v>
      </c>
      <c r="AY154" s="21" t="s">
        <v>155</v>
      </c>
      <c r="BE154" s="107">
        <f t="shared" si="19"/>
        <v>0</v>
      </c>
      <c r="BF154" s="107">
        <f t="shared" si="20"/>
        <v>0</v>
      </c>
      <c r="BG154" s="107">
        <f t="shared" si="21"/>
        <v>0</v>
      </c>
      <c r="BH154" s="107">
        <f t="shared" si="22"/>
        <v>0</v>
      </c>
      <c r="BI154" s="107">
        <f t="shared" si="23"/>
        <v>0</v>
      </c>
      <c r="BJ154" s="21" t="s">
        <v>85</v>
      </c>
      <c r="BK154" s="107">
        <f t="shared" si="24"/>
        <v>0</v>
      </c>
      <c r="BL154" s="21" t="s">
        <v>160</v>
      </c>
      <c r="BM154" s="21" t="s">
        <v>486</v>
      </c>
    </row>
    <row r="155" spans="2:65" s="9" customFormat="1" ht="37.35" customHeight="1">
      <c r="B155" s="151"/>
      <c r="C155" s="152"/>
      <c r="D155" s="153" t="s">
        <v>544</v>
      </c>
      <c r="E155" s="153"/>
      <c r="F155" s="153"/>
      <c r="G155" s="153"/>
      <c r="H155" s="153"/>
      <c r="I155" s="153"/>
      <c r="J155" s="153"/>
      <c r="K155" s="153"/>
      <c r="L155" s="153"/>
      <c r="M155" s="153"/>
      <c r="N155" s="294">
        <f>BK155</f>
        <v>0</v>
      </c>
      <c r="O155" s="295"/>
      <c r="P155" s="295"/>
      <c r="Q155" s="295"/>
      <c r="R155" s="154"/>
      <c r="T155" s="155"/>
      <c r="U155" s="152"/>
      <c r="V155" s="152"/>
      <c r="W155" s="156">
        <f>SUM(W156:W160)</f>
        <v>0</v>
      </c>
      <c r="X155" s="152"/>
      <c r="Y155" s="156">
        <f>SUM(Y156:Y160)</f>
        <v>0</v>
      </c>
      <c r="Z155" s="152"/>
      <c r="AA155" s="157">
        <f>SUM(AA156:AA160)</f>
        <v>0</v>
      </c>
      <c r="AR155" s="158" t="s">
        <v>85</v>
      </c>
      <c r="AT155" s="159" t="s">
        <v>79</v>
      </c>
      <c r="AU155" s="159" t="s">
        <v>80</v>
      </c>
      <c r="AY155" s="158" t="s">
        <v>155</v>
      </c>
      <c r="BK155" s="160">
        <f>SUM(BK156:BK160)</f>
        <v>0</v>
      </c>
    </row>
    <row r="156" spans="2:65" s="1" customFormat="1" ht="14.4" customHeight="1">
      <c r="B156" s="133"/>
      <c r="C156" s="162" t="s">
        <v>80</v>
      </c>
      <c r="D156" s="162" t="s">
        <v>156</v>
      </c>
      <c r="E156" s="163" t="s">
        <v>610</v>
      </c>
      <c r="F156" s="268" t="s">
        <v>611</v>
      </c>
      <c r="G156" s="268"/>
      <c r="H156" s="268"/>
      <c r="I156" s="268"/>
      <c r="J156" s="164" t="s">
        <v>337</v>
      </c>
      <c r="K156" s="165">
        <v>10</v>
      </c>
      <c r="L156" s="269">
        <v>0</v>
      </c>
      <c r="M156" s="269"/>
      <c r="N156" s="270">
        <f>ROUND(L156*K156,2)</f>
        <v>0</v>
      </c>
      <c r="O156" s="270"/>
      <c r="P156" s="270"/>
      <c r="Q156" s="270"/>
      <c r="R156" s="136"/>
      <c r="T156" s="166" t="s">
        <v>5</v>
      </c>
      <c r="U156" s="46" t="s">
        <v>45</v>
      </c>
      <c r="V156" s="38"/>
      <c r="W156" s="167">
        <f>V156*K156</f>
        <v>0</v>
      </c>
      <c r="X156" s="167">
        <v>0</v>
      </c>
      <c r="Y156" s="167">
        <f>X156*K156</f>
        <v>0</v>
      </c>
      <c r="Z156" s="167">
        <v>0</v>
      </c>
      <c r="AA156" s="168">
        <f>Z156*K156</f>
        <v>0</v>
      </c>
      <c r="AR156" s="21" t="s">
        <v>160</v>
      </c>
      <c r="AT156" s="21" t="s">
        <v>156</v>
      </c>
      <c r="AU156" s="21" t="s">
        <v>85</v>
      </c>
      <c r="AY156" s="21" t="s">
        <v>155</v>
      </c>
      <c r="BE156" s="107">
        <f>IF(U156="základní",N156,0)</f>
        <v>0</v>
      </c>
      <c r="BF156" s="107">
        <f>IF(U156="snížená",N156,0)</f>
        <v>0</v>
      </c>
      <c r="BG156" s="107">
        <f>IF(U156="zákl. přenesená",N156,0)</f>
        <v>0</v>
      </c>
      <c r="BH156" s="107">
        <f>IF(U156="sníž. přenesená",N156,0)</f>
        <v>0</v>
      </c>
      <c r="BI156" s="107">
        <f>IF(U156="nulová",N156,0)</f>
        <v>0</v>
      </c>
      <c r="BJ156" s="21" t="s">
        <v>85</v>
      </c>
      <c r="BK156" s="107">
        <f>ROUND(L156*K156,2)</f>
        <v>0</v>
      </c>
      <c r="BL156" s="21" t="s">
        <v>160</v>
      </c>
      <c r="BM156" s="21" t="s">
        <v>494</v>
      </c>
    </row>
    <row r="157" spans="2:65" s="1" customFormat="1" ht="14.4" customHeight="1">
      <c r="B157" s="133"/>
      <c r="C157" s="162" t="s">
        <v>80</v>
      </c>
      <c r="D157" s="162" t="s">
        <v>156</v>
      </c>
      <c r="E157" s="163" t="s">
        <v>612</v>
      </c>
      <c r="F157" s="268" t="s">
        <v>613</v>
      </c>
      <c r="G157" s="268"/>
      <c r="H157" s="268"/>
      <c r="I157" s="268"/>
      <c r="J157" s="164" t="s">
        <v>337</v>
      </c>
      <c r="K157" s="165">
        <v>15</v>
      </c>
      <c r="L157" s="269">
        <v>0</v>
      </c>
      <c r="M157" s="269"/>
      <c r="N157" s="270">
        <f>ROUND(L157*K157,2)</f>
        <v>0</v>
      </c>
      <c r="O157" s="270"/>
      <c r="P157" s="270"/>
      <c r="Q157" s="270"/>
      <c r="R157" s="136"/>
      <c r="T157" s="166" t="s">
        <v>5</v>
      </c>
      <c r="U157" s="46" t="s">
        <v>45</v>
      </c>
      <c r="V157" s="38"/>
      <c r="W157" s="167">
        <f>V157*K157</f>
        <v>0</v>
      </c>
      <c r="X157" s="167">
        <v>0</v>
      </c>
      <c r="Y157" s="167">
        <f>X157*K157</f>
        <v>0</v>
      </c>
      <c r="Z157" s="167">
        <v>0</v>
      </c>
      <c r="AA157" s="168">
        <f>Z157*K157</f>
        <v>0</v>
      </c>
      <c r="AR157" s="21" t="s">
        <v>160</v>
      </c>
      <c r="AT157" s="21" t="s">
        <v>156</v>
      </c>
      <c r="AU157" s="21" t="s">
        <v>85</v>
      </c>
      <c r="AY157" s="21" t="s">
        <v>155</v>
      </c>
      <c r="BE157" s="107">
        <f>IF(U157="základní",N157,0)</f>
        <v>0</v>
      </c>
      <c r="BF157" s="107">
        <f>IF(U157="snížená",N157,0)</f>
        <v>0</v>
      </c>
      <c r="BG157" s="107">
        <f>IF(U157="zákl. přenesená",N157,0)</f>
        <v>0</v>
      </c>
      <c r="BH157" s="107">
        <f>IF(U157="sníž. přenesená",N157,0)</f>
        <v>0</v>
      </c>
      <c r="BI157" s="107">
        <f>IF(U157="nulová",N157,0)</f>
        <v>0</v>
      </c>
      <c r="BJ157" s="21" t="s">
        <v>85</v>
      </c>
      <c r="BK157" s="107">
        <f>ROUND(L157*K157,2)</f>
        <v>0</v>
      </c>
      <c r="BL157" s="21" t="s">
        <v>160</v>
      </c>
      <c r="BM157" s="21" t="s">
        <v>502</v>
      </c>
    </row>
    <row r="158" spans="2:65" s="1" customFormat="1" ht="14.4" customHeight="1">
      <c r="B158" s="133"/>
      <c r="C158" s="162" t="s">
        <v>80</v>
      </c>
      <c r="D158" s="162" t="s">
        <v>156</v>
      </c>
      <c r="E158" s="163" t="s">
        <v>614</v>
      </c>
      <c r="F158" s="268" t="s">
        <v>615</v>
      </c>
      <c r="G158" s="268"/>
      <c r="H158" s="268"/>
      <c r="I158" s="268"/>
      <c r="J158" s="164" t="s">
        <v>550</v>
      </c>
      <c r="K158" s="165">
        <v>10</v>
      </c>
      <c r="L158" s="269">
        <v>0</v>
      </c>
      <c r="M158" s="269"/>
      <c r="N158" s="270">
        <f>ROUND(L158*K158,2)</f>
        <v>0</v>
      </c>
      <c r="O158" s="270"/>
      <c r="P158" s="270"/>
      <c r="Q158" s="270"/>
      <c r="R158" s="136"/>
      <c r="T158" s="166" t="s">
        <v>5</v>
      </c>
      <c r="U158" s="46" t="s">
        <v>45</v>
      </c>
      <c r="V158" s="38"/>
      <c r="W158" s="167">
        <f>V158*K158</f>
        <v>0</v>
      </c>
      <c r="X158" s="167">
        <v>0</v>
      </c>
      <c r="Y158" s="167">
        <f>X158*K158</f>
        <v>0</v>
      </c>
      <c r="Z158" s="167">
        <v>0</v>
      </c>
      <c r="AA158" s="168">
        <f>Z158*K158</f>
        <v>0</v>
      </c>
      <c r="AR158" s="21" t="s">
        <v>160</v>
      </c>
      <c r="AT158" s="21" t="s">
        <v>156</v>
      </c>
      <c r="AU158" s="21" t="s">
        <v>85</v>
      </c>
      <c r="AY158" s="21" t="s">
        <v>155</v>
      </c>
      <c r="BE158" s="107">
        <f>IF(U158="základní",N158,0)</f>
        <v>0</v>
      </c>
      <c r="BF158" s="107">
        <f>IF(U158="snížená",N158,0)</f>
        <v>0</v>
      </c>
      <c r="BG158" s="107">
        <f>IF(U158="zákl. přenesená",N158,0)</f>
        <v>0</v>
      </c>
      <c r="BH158" s="107">
        <f>IF(U158="sníž. přenesená",N158,0)</f>
        <v>0</v>
      </c>
      <c r="BI158" s="107">
        <f>IF(U158="nulová",N158,0)</f>
        <v>0</v>
      </c>
      <c r="BJ158" s="21" t="s">
        <v>85</v>
      </c>
      <c r="BK158" s="107">
        <f>ROUND(L158*K158,2)</f>
        <v>0</v>
      </c>
      <c r="BL158" s="21" t="s">
        <v>160</v>
      </c>
      <c r="BM158" s="21" t="s">
        <v>510</v>
      </c>
    </row>
    <row r="159" spans="2:65" s="1" customFormat="1" ht="14.4" customHeight="1">
      <c r="B159" s="133"/>
      <c r="C159" s="162" t="s">
        <v>80</v>
      </c>
      <c r="D159" s="162" t="s">
        <v>156</v>
      </c>
      <c r="E159" s="163" t="s">
        <v>616</v>
      </c>
      <c r="F159" s="268" t="s">
        <v>617</v>
      </c>
      <c r="G159" s="268"/>
      <c r="H159" s="268"/>
      <c r="I159" s="268"/>
      <c r="J159" s="164" t="s">
        <v>550</v>
      </c>
      <c r="K159" s="165">
        <v>5</v>
      </c>
      <c r="L159" s="269">
        <v>0</v>
      </c>
      <c r="M159" s="269"/>
      <c r="N159" s="270">
        <f>ROUND(L159*K159,2)</f>
        <v>0</v>
      </c>
      <c r="O159" s="270"/>
      <c r="P159" s="270"/>
      <c r="Q159" s="270"/>
      <c r="R159" s="136"/>
      <c r="T159" s="166" t="s">
        <v>5</v>
      </c>
      <c r="U159" s="46" t="s">
        <v>45</v>
      </c>
      <c r="V159" s="38"/>
      <c r="W159" s="167">
        <f>V159*K159</f>
        <v>0</v>
      </c>
      <c r="X159" s="167">
        <v>0</v>
      </c>
      <c r="Y159" s="167">
        <f>X159*K159</f>
        <v>0</v>
      </c>
      <c r="Z159" s="167">
        <v>0</v>
      </c>
      <c r="AA159" s="168">
        <f>Z159*K159</f>
        <v>0</v>
      </c>
      <c r="AR159" s="21" t="s">
        <v>160</v>
      </c>
      <c r="AT159" s="21" t="s">
        <v>156</v>
      </c>
      <c r="AU159" s="21" t="s">
        <v>85</v>
      </c>
      <c r="AY159" s="21" t="s">
        <v>155</v>
      </c>
      <c r="BE159" s="107">
        <f>IF(U159="základní",N159,0)</f>
        <v>0</v>
      </c>
      <c r="BF159" s="107">
        <f>IF(U159="snížená",N159,0)</f>
        <v>0</v>
      </c>
      <c r="BG159" s="107">
        <f>IF(U159="zákl. přenesená",N159,0)</f>
        <v>0</v>
      </c>
      <c r="BH159" s="107">
        <f>IF(U159="sníž. přenesená",N159,0)</f>
        <v>0</v>
      </c>
      <c r="BI159" s="107">
        <f>IF(U159="nulová",N159,0)</f>
        <v>0</v>
      </c>
      <c r="BJ159" s="21" t="s">
        <v>85</v>
      </c>
      <c r="BK159" s="107">
        <f>ROUND(L159*K159,2)</f>
        <v>0</v>
      </c>
      <c r="BL159" s="21" t="s">
        <v>160</v>
      </c>
      <c r="BM159" s="21" t="s">
        <v>516</v>
      </c>
    </row>
    <row r="160" spans="2:65" s="1" customFormat="1" ht="14.4" customHeight="1">
      <c r="B160" s="133"/>
      <c r="C160" s="162" t="s">
        <v>80</v>
      </c>
      <c r="D160" s="162" t="s">
        <v>156</v>
      </c>
      <c r="E160" s="163" t="s">
        <v>618</v>
      </c>
      <c r="F160" s="268" t="s">
        <v>619</v>
      </c>
      <c r="G160" s="268"/>
      <c r="H160" s="268"/>
      <c r="I160" s="268"/>
      <c r="J160" s="164" t="s">
        <v>609</v>
      </c>
      <c r="K160" s="165">
        <v>1</v>
      </c>
      <c r="L160" s="269">
        <v>0</v>
      </c>
      <c r="M160" s="269"/>
      <c r="N160" s="270">
        <f>ROUND(L160*K160,2)</f>
        <v>0</v>
      </c>
      <c r="O160" s="270"/>
      <c r="P160" s="270"/>
      <c r="Q160" s="270"/>
      <c r="R160" s="136"/>
      <c r="T160" s="166" t="s">
        <v>5</v>
      </c>
      <c r="U160" s="46" t="s">
        <v>45</v>
      </c>
      <c r="V160" s="38"/>
      <c r="W160" s="167">
        <f>V160*K160</f>
        <v>0</v>
      </c>
      <c r="X160" s="167">
        <v>0</v>
      </c>
      <c r="Y160" s="167">
        <f>X160*K160</f>
        <v>0</v>
      </c>
      <c r="Z160" s="167">
        <v>0</v>
      </c>
      <c r="AA160" s="168">
        <f>Z160*K160</f>
        <v>0</v>
      </c>
      <c r="AR160" s="21" t="s">
        <v>160</v>
      </c>
      <c r="AT160" s="21" t="s">
        <v>156</v>
      </c>
      <c r="AU160" s="21" t="s">
        <v>85</v>
      </c>
      <c r="AY160" s="21" t="s">
        <v>155</v>
      </c>
      <c r="BE160" s="107">
        <f>IF(U160="základní",N160,0)</f>
        <v>0</v>
      </c>
      <c r="BF160" s="107">
        <f>IF(U160="snížená",N160,0)</f>
        <v>0</v>
      </c>
      <c r="BG160" s="107">
        <f>IF(U160="zákl. přenesená",N160,0)</f>
        <v>0</v>
      </c>
      <c r="BH160" s="107">
        <f>IF(U160="sníž. přenesená",N160,0)</f>
        <v>0</v>
      </c>
      <c r="BI160" s="107">
        <f>IF(U160="nulová",N160,0)</f>
        <v>0</v>
      </c>
      <c r="BJ160" s="21" t="s">
        <v>85</v>
      </c>
      <c r="BK160" s="107">
        <f>ROUND(L160*K160,2)</f>
        <v>0</v>
      </c>
      <c r="BL160" s="21" t="s">
        <v>160</v>
      </c>
      <c r="BM160" s="21" t="s">
        <v>526</v>
      </c>
    </row>
    <row r="161" spans="2:65" s="9" customFormat="1" ht="37.35" customHeight="1">
      <c r="B161" s="151"/>
      <c r="C161" s="152"/>
      <c r="D161" s="153" t="s">
        <v>545</v>
      </c>
      <c r="E161" s="153"/>
      <c r="F161" s="153"/>
      <c r="G161" s="153"/>
      <c r="H161" s="153"/>
      <c r="I161" s="153"/>
      <c r="J161" s="153"/>
      <c r="K161" s="153"/>
      <c r="L161" s="153"/>
      <c r="M161" s="153"/>
      <c r="N161" s="294">
        <f>BK161</f>
        <v>0</v>
      </c>
      <c r="O161" s="295"/>
      <c r="P161" s="295"/>
      <c r="Q161" s="295"/>
      <c r="R161" s="154"/>
      <c r="T161" s="155"/>
      <c r="U161" s="152"/>
      <c r="V161" s="152"/>
      <c r="W161" s="156">
        <f>SUM(W162:W167)</f>
        <v>0</v>
      </c>
      <c r="X161" s="152"/>
      <c r="Y161" s="156">
        <f>SUM(Y162:Y167)</f>
        <v>0</v>
      </c>
      <c r="Z161" s="152"/>
      <c r="AA161" s="157">
        <f>SUM(AA162:AA167)</f>
        <v>0</v>
      </c>
      <c r="AR161" s="158" t="s">
        <v>85</v>
      </c>
      <c r="AT161" s="159" t="s">
        <v>79</v>
      </c>
      <c r="AU161" s="159" t="s">
        <v>80</v>
      </c>
      <c r="AY161" s="158" t="s">
        <v>155</v>
      </c>
      <c r="BK161" s="160">
        <f>SUM(BK162:BK167)</f>
        <v>0</v>
      </c>
    </row>
    <row r="162" spans="2:65" s="1" customFormat="1" ht="14.4" customHeight="1">
      <c r="B162" s="133"/>
      <c r="C162" s="162" t="s">
        <v>80</v>
      </c>
      <c r="D162" s="162" t="s">
        <v>156</v>
      </c>
      <c r="E162" s="163" t="s">
        <v>620</v>
      </c>
      <c r="F162" s="268" t="s">
        <v>621</v>
      </c>
      <c r="G162" s="268"/>
      <c r="H162" s="268"/>
      <c r="I162" s="268"/>
      <c r="J162" s="164" t="s">
        <v>337</v>
      </c>
      <c r="K162" s="165">
        <v>160</v>
      </c>
      <c r="L162" s="269">
        <v>0</v>
      </c>
      <c r="M162" s="269"/>
      <c r="N162" s="270">
        <f t="shared" ref="N162:N167" si="25">ROUND(L162*K162,2)</f>
        <v>0</v>
      </c>
      <c r="O162" s="270"/>
      <c r="P162" s="270"/>
      <c r="Q162" s="270"/>
      <c r="R162" s="136"/>
      <c r="T162" s="166" t="s">
        <v>5</v>
      </c>
      <c r="U162" s="46" t="s">
        <v>45</v>
      </c>
      <c r="V162" s="38"/>
      <c r="W162" s="167">
        <f t="shared" ref="W162:W167" si="26">V162*K162</f>
        <v>0</v>
      </c>
      <c r="X162" s="167">
        <v>0</v>
      </c>
      <c r="Y162" s="167">
        <f t="shared" ref="Y162:Y167" si="27">X162*K162</f>
        <v>0</v>
      </c>
      <c r="Z162" s="167">
        <v>0</v>
      </c>
      <c r="AA162" s="168">
        <f t="shared" ref="AA162:AA167" si="28">Z162*K162</f>
        <v>0</v>
      </c>
      <c r="AR162" s="21" t="s">
        <v>160</v>
      </c>
      <c r="AT162" s="21" t="s">
        <v>156</v>
      </c>
      <c r="AU162" s="21" t="s">
        <v>85</v>
      </c>
      <c r="AY162" s="21" t="s">
        <v>155</v>
      </c>
      <c r="BE162" s="107">
        <f t="shared" ref="BE162:BE167" si="29">IF(U162="základní",N162,0)</f>
        <v>0</v>
      </c>
      <c r="BF162" s="107">
        <f t="shared" ref="BF162:BF167" si="30">IF(U162="snížená",N162,0)</f>
        <v>0</v>
      </c>
      <c r="BG162" s="107">
        <f t="shared" ref="BG162:BG167" si="31">IF(U162="zákl. přenesená",N162,0)</f>
        <v>0</v>
      </c>
      <c r="BH162" s="107">
        <f t="shared" ref="BH162:BH167" si="32">IF(U162="sníž. přenesená",N162,0)</f>
        <v>0</v>
      </c>
      <c r="BI162" s="107">
        <f t="shared" ref="BI162:BI167" si="33">IF(U162="nulová",N162,0)</f>
        <v>0</v>
      </c>
      <c r="BJ162" s="21" t="s">
        <v>85</v>
      </c>
      <c r="BK162" s="107">
        <f t="shared" ref="BK162:BK167" si="34">ROUND(L162*K162,2)</f>
        <v>0</v>
      </c>
      <c r="BL162" s="21" t="s">
        <v>160</v>
      </c>
      <c r="BM162" s="21" t="s">
        <v>534</v>
      </c>
    </row>
    <row r="163" spans="2:65" s="1" customFormat="1" ht="14.4" customHeight="1">
      <c r="B163" s="133"/>
      <c r="C163" s="162" t="s">
        <v>80</v>
      </c>
      <c r="D163" s="162" t="s">
        <v>156</v>
      </c>
      <c r="E163" s="163" t="s">
        <v>622</v>
      </c>
      <c r="F163" s="268" t="s">
        <v>623</v>
      </c>
      <c r="G163" s="268"/>
      <c r="H163" s="268"/>
      <c r="I163" s="268"/>
      <c r="J163" s="164" t="s">
        <v>337</v>
      </c>
      <c r="K163" s="165">
        <v>30</v>
      </c>
      <c r="L163" s="269">
        <v>0</v>
      </c>
      <c r="M163" s="269"/>
      <c r="N163" s="270">
        <f t="shared" si="25"/>
        <v>0</v>
      </c>
      <c r="O163" s="270"/>
      <c r="P163" s="270"/>
      <c r="Q163" s="270"/>
      <c r="R163" s="136"/>
      <c r="T163" s="166" t="s">
        <v>5</v>
      </c>
      <c r="U163" s="46" t="s">
        <v>45</v>
      </c>
      <c r="V163" s="38"/>
      <c r="W163" s="167">
        <f t="shared" si="26"/>
        <v>0</v>
      </c>
      <c r="X163" s="167">
        <v>0</v>
      </c>
      <c r="Y163" s="167">
        <f t="shared" si="27"/>
        <v>0</v>
      </c>
      <c r="Z163" s="167">
        <v>0</v>
      </c>
      <c r="AA163" s="168">
        <f t="shared" si="28"/>
        <v>0</v>
      </c>
      <c r="AR163" s="21" t="s">
        <v>160</v>
      </c>
      <c r="AT163" s="21" t="s">
        <v>156</v>
      </c>
      <c r="AU163" s="21" t="s">
        <v>85</v>
      </c>
      <c r="AY163" s="21" t="s">
        <v>155</v>
      </c>
      <c r="BE163" s="107">
        <f t="shared" si="29"/>
        <v>0</v>
      </c>
      <c r="BF163" s="107">
        <f t="shared" si="30"/>
        <v>0</v>
      </c>
      <c r="BG163" s="107">
        <f t="shared" si="31"/>
        <v>0</v>
      </c>
      <c r="BH163" s="107">
        <f t="shared" si="32"/>
        <v>0</v>
      </c>
      <c r="BI163" s="107">
        <f t="shared" si="33"/>
        <v>0</v>
      </c>
      <c r="BJ163" s="21" t="s">
        <v>85</v>
      </c>
      <c r="BK163" s="107">
        <f t="shared" si="34"/>
        <v>0</v>
      </c>
      <c r="BL163" s="21" t="s">
        <v>160</v>
      </c>
      <c r="BM163" s="21" t="s">
        <v>169</v>
      </c>
    </row>
    <row r="164" spans="2:65" s="1" customFormat="1" ht="14.4" customHeight="1">
      <c r="B164" s="133"/>
      <c r="C164" s="162" t="s">
        <v>80</v>
      </c>
      <c r="D164" s="162" t="s">
        <v>156</v>
      </c>
      <c r="E164" s="163" t="s">
        <v>624</v>
      </c>
      <c r="F164" s="268" t="s">
        <v>625</v>
      </c>
      <c r="G164" s="268"/>
      <c r="H164" s="268"/>
      <c r="I164" s="268"/>
      <c r="J164" s="164" t="s">
        <v>337</v>
      </c>
      <c r="K164" s="165">
        <v>80</v>
      </c>
      <c r="L164" s="269">
        <v>0</v>
      </c>
      <c r="M164" s="269"/>
      <c r="N164" s="270">
        <f t="shared" si="25"/>
        <v>0</v>
      </c>
      <c r="O164" s="270"/>
      <c r="P164" s="270"/>
      <c r="Q164" s="270"/>
      <c r="R164" s="136"/>
      <c r="T164" s="166" t="s">
        <v>5</v>
      </c>
      <c r="U164" s="46" t="s">
        <v>45</v>
      </c>
      <c r="V164" s="38"/>
      <c r="W164" s="167">
        <f t="shared" si="26"/>
        <v>0</v>
      </c>
      <c r="X164" s="167">
        <v>0</v>
      </c>
      <c r="Y164" s="167">
        <f t="shared" si="27"/>
        <v>0</v>
      </c>
      <c r="Z164" s="167">
        <v>0</v>
      </c>
      <c r="AA164" s="168">
        <f t="shared" si="28"/>
        <v>0</v>
      </c>
      <c r="AR164" s="21" t="s">
        <v>160</v>
      </c>
      <c r="AT164" s="21" t="s">
        <v>156</v>
      </c>
      <c r="AU164" s="21" t="s">
        <v>85</v>
      </c>
      <c r="AY164" s="21" t="s">
        <v>155</v>
      </c>
      <c r="BE164" s="107">
        <f t="shared" si="29"/>
        <v>0</v>
      </c>
      <c r="BF164" s="107">
        <f t="shared" si="30"/>
        <v>0</v>
      </c>
      <c r="BG164" s="107">
        <f t="shared" si="31"/>
        <v>0</v>
      </c>
      <c r="BH164" s="107">
        <f t="shared" si="32"/>
        <v>0</v>
      </c>
      <c r="BI164" s="107">
        <f t="shared" si="33"/>
        <v>0</v>
      </c>
      <c r="BJ164" s="21" t="s">
        <v>85</v>
      </c>
      <c r="BK164" s="107">
        <f t="shared" si="34"/>
        <v>0</v>
      </c>
      <c r="BL164" s="21" t="s">
        <v>160</v>
      </c>
      <c r="BM164" s="21" t="s">
        <v>362</v>
      </c>
    </row>
    <row r="165" spans="2:65" s="1" customFormat="1" ht="14.4" customHeight="1">
      <c r="B165" s="133"/>
      <c r="C165" s="162" t="s">
        <v>80</v>
      </c>
      <c r="D165" s="162" t="s">
        <v>156</v>
      </c>
      <c r="E165" s="163" t="s">
        <v>626</v>
      </c>
      <c r="F165" s="268" t="s">
        <v>627</v>
      </c>
      <c r="G165" s="268"/>
      <c r="H165" s="268"/>
      <c r="I165" s="268"/>
      <c r="J165" s="164" t="s">
        <v>337</v>
      </c>
      <c r="K165" s="165">
        <v>10</v>
      </c>
      <c r="L165" s="269">
        <v>0</v>
      </c>
      <c r="M165" s="269"/>
      <c r="N165" s="270">
        <f t="shared" si="25"/>
        <v>0</v>
      </c>
      <c r="O165" s="270"/>
      <c r="P165" s="270"/>
      <c r="Q165" s="270"/>
      <c r="R165" s="136"/>
      <c r="T165" s="166" t="s">
        <v>5</v>
      </c>
      <c r="U165" s="46" t="s">
        <v>45</v>
      </c>
      <c r="V165" s="38"/>
      <c r="W165" s="167">
        <f t="shared" si="26"/>
        <v>0</v>
      </c>
      <c r="X165" s="167">
        <v>0</v>
      </c>
      <c r="Y165" s="167">
        <f t="shared" si="27"/>
        <v>0</v>
      </c>
      <c r="Z165" s="167">
        <v>0</v>
      </c>
      <c r="AA165" s="168">
        <f t="shared" si="28"/>
        <v>0</v>
      </c>
      <c r="AR165" s="21" t="s">
        <v>160</v>
      </c>
      <c r="AT165" s="21" t="s">
        <v>156</v>
      </c>
      <c r="AU165" s="21" t="s">
        <v>85</v>
      </c>
      <c r="AY165" s="21" t="s">
        <v>155</v>
      </c>
      <c r="BE165" s="107">
        <f t="shared" si="29"/>
        <v>0</v>
      </c>
      <c r="BF165" s="107">
        <f t="shared" si="30"/>
        <v>0</v>
      </c>
      <c r="BG165" s="107">
        <f t="shared" si="31"/>
        <v>0</v>
      </c>
      <c r="BH165" s="107">
        <f t="shared" si="32"/>
        <v>0</v>
      </c>
      <c r="BI165" s="107">
        <f t="shared" si="33"/>
        <v>0</v>
      </c>
      <c r="BJ165" s="21" t="s">
        <v>85</v>
      </c>
      <c r="BK165" s="107">
        <f t="shared" si="34"/>
        <v>0</v>
      </c>
      <c r="BL165" s="21" t="s">
        <v>160</v>
      </c>
      <c r="BM165" s="21" t="s">
        <v>399</v>
      </c>
    </row>
    <row r="166" spans="2:65" s="1" customFormat="1" ht="14.4" customHeight="1">
      <c r="B166" s="133"/>
      <c r="C166" s="162" t="s">
        <v>80</v>
      </c>
      <c r="D166" s="162" t="s">
        <v>156</v>
      </c>
      <c r="E166" s="163" t="s">
        <v>628</v>
      </c>
      <c r="F166" s="268" t="s">
        <v>629</v>
      </c>
      <c r="G166" s="268"/>
      <c r="H166" s="268"/>
      <c r="I166" s="268"/>
      <c r="J166" s="164" t="s">
        <v>337</v>
      </c>
      <c r="K166" s="165">
        <v>20</v>
      </c>
      <c r="L166" s="269">
        <v>0</v>
      </c>
      <c r="M166" s="269"/>
      <c r="N166" s="270">
        <f t="shared" si="25"/>
        <v>0</v>
      </c>
      <c r="O166" s="270"/>
      <c r="P166" s="270"/>
      <c r="Q166" s="270"/>
      <c r="R166" s="136"/>
      <c r="T166" s="166" t="s">
        <v>5</v>
      </c>
      <c r="U166" s="46" t="s">
        <v>45</v>
      </c>
      <c r="V166" s="38"/>
      <c r="W166" s="167">
        <f t="shared" si="26"/>
        <v>0</v>
      </c>
      <c r="X166" s="167">
        <v>0</v>
      </c>
      <c r="Y166" s="167">
        <f t="shared" si="27"/>
        <v>0</v>
      </c>
      <c r="Z166" s="167">
        <v>0</v>
      </c>
      <c r="AA166" s="168">
        <f t="shared" si="28"/>
        <v>0</v>
      </c>
      <c r="AR166" s="21" t="s">
        <v>160</v>
      </c>
      <c r="AT166" s="21" t="s">
        <v>156</v>
      </c>
      <c r="AU166" s="21" t="s">
        <v>85</v>
      </c>
      <c r="AY166" s="21" t="s">
        <v>155</v>
      </c>
      <c r="BE166" s="107">
        <f t="shared" si="29"/>
        <v>0</v>
      </c>
      <c r="BF166" s="107">
        <f t="shared" si="30"/>
        <v>0</v>
      </c>
      <c r="BG166" s="107">
        <f t="shared" si="31"/>
        <v>0</v>
      </c>
      <c r="BH166" s="107">
        <f t="shared" si="32"/>
        <v>0</v>
      </c>
      <c r="BI166" s="107">
        <f t="shared" si="33"/>
        <v>0</v>
      </c>
      <c r="BJ166" s="21" t="s">
        <v>85</v>
      </c>
      <c r="BK166" s="107">
        <f t="shared" si="34"/>
        <v>0</v>
      </c>
      <c r="BL166" s="21" t="s">
        <v>160</v>
      </c>
      <c r="BM166" s="21" t="s">
        <v>407</v>
      </c>
    </row>
    <row r="167" spans="2:65" s="1" customFormat="1" ht="14.4" customHeight="1">
      <c r="B167" s="133"/>
      <c r="C167" s="162" t="s">
        <v>80</v>
      </c>
      <c r="D167" s="162" t="s">
        <v>156</v>
      </c>
      <c r="E167" s="163" t="s">
        <v>630</v>
      </c>
      <c r="F167" s="268" t="s">
        <v>631</v>
      </c>
      <c r="G167" s="268"/>
      <c r="H167" s="268"/>
      <c r="I167" s="268"/>
      <c r="J167" s="164" t="s">
        <v>337</v>
      </c>
      <c r="K167" s="165">
        <v>40</v>
      </c>
      <c r="L167" s="269">
        <v>0</v>
      </c>
      <c r="M167" s="269"/>
      <c r="N167" s="270">
        <f t="shared" si="25"/>
        <v>0</v>
      </c>
      <c r="O167" s="270"/>
      <c r="P167" s="270"/>
      <c r="Q167" s="270"/>
      <c r="R167" s="136"/>
      <c r="T167" s="166" t="s">
        <v>5</v>
      </c>
      <c r="U167" s="46" t="s">
        <v>45</v>
      </c>
      <c r="V167" s="38"/>
      <c r="W167" s="167">
        <f t="shared" si="26"/>
        <v>0</v>
      </c>
      <c r="X167" s="167">
        <v>0</v>
      </c>
      <c r="Y167" s="167">
        <f t="shared" si="27"/>
        <v>0</v>
      </c>
      <c r="Z167" s="167">
        <v>0</v>
      </c>
      <c r="AA167" s="168">
        <f t="shared" si="28"/>
        <v>0</v>
      </c>
      <c r="AR167" s="21" t="s">
        <v>160</v>
      </c>
      <c r="AT167" s="21" t="s">
        <v>156</v>
      </c>
      <c r="AU167" s="21" t="s">
        <v>85</v>
      </c>
      <c r="AY167" s="21" t="s">
        <v>155</v>
      </c>
      <c r="BE167" s="107">
        <f t="shared" si="29"/>
        <v>0</v>
      </c>
      <c r="BF167" s="107">
        <f t="shared" si="30"/>
        <v>0</v>
      </c>
      <c r="BG167" s="107">
        <f t="shared" si="31"/>
        <v>0</v>
      </c>
      <c r="BH167" s="107">
        <f t="shared" si="32"/>
        <v>0</v>
      </c>
      <c r="BI167" s="107">
        <f t="shared" si="33"/>
        <v>0</v>
      </c>
      <c r="BJ167" s="21" t="s">
        <v>85</v>
      </c>
      <c r="BK167" s="107">
        <f t="shared" si="34"/>
        <v>0</v>
      </c>
      <c r="BL167" s="21" t="s">
        <v>160</v>
      </c>
      <c r="BM167" s="21" t="s">
        <v>346</v>
      </c>
    </row>
    <row r="168" spans="2:65" s="9" customFormat="1" ht="37.35" customHeight="1">
      <c r="B168" s="151"/>
      <c r="C168" s="152"/>
      <c r="D168" s="153" t="s">
        <v>546</v>
      </c>
      <c r="E168" s="153"/>
      <c r="F168" s="153"/>
      <c r="G168" s="153"/>
      <c r="H168" s="153"/>
      <c r="I168" s="153"/>
      <c r="J168" s="153"/>
      <c r="K168" s="153"/>
      <c r="L168" s="153"/>
      <c r="M168" s="153"/>
      <c r="N168" s="294">
        <f>BK168</f>
        <v>0</v>
      </c>
      <c r="O168" s="295"/>
      <c r="P168" s="295"/>
      <c r="Q168" s="295"/>
      <c r="R168" s="154"/>
      <c r="T168" s="155"/>
      <c r="U168" s="152"/>
      <c r="V168" s="152"/>
      <c r="W168" s="156">
        <f>SUM(W169:W173)</f>
        <v>0</v>
      </c>
      <c r="X168" s="152"/>
      <c r="Y168" s="156">
        <f>SUM(Y169:Y173)</f>
        <v>0</v>
      </c>
      <c r="Z168" s="152"/>
      <c r="AA168" s="157">
        <f>SUM(AA169:AA173)</f>
        <v>0</v>
      </c>
      <c r="AR168" s="158" t="s">
        <v>85</v>
      </c>
      <c r="AT168" s="159" t="s">
        <v>79</v>
      </c>
      <c r="AU168" s="159" t="s">
        <v>80</v>
      </c>
      <c r="AY168" s="158" t="s">
        <v>155</v>
      </c>
      <c r="BK168" s="160">
        <f>SUM(BK169:BK173)</f>
        <v>0</v>
      </c>
    </row>
    <row r="169" spans="2:65" s="1" customFormat="1" ht="22.8" customHeight="1">
      <c r="B169" s="133"/>
      <c r="C169" s="162" t="s">
        <v>80</v>
      </c>
      <c r="D169" s="162" t="s">
        <v>156</v>
      </c>
      <c r="E169" s="163" t="s">
        <v>632</v>
      </c>
      <c r="F169" s="268" t="s">
        <v>633</v>
      </c>
      <c r="G169" s="268"/>
      <c r="H169" s="268"/>
      <c r="I169" s="268"/>
      <c r="J169" s="164" t="s">
        <v>550</v>
      </c>
      <c r="K169" s="165">
        <v>1</v>
      </c>
      <c r="L169" s="269">
        <v>0</v>
      </c>
      <c r="M169" s="269"/>
      <c r="N169" s="270">
        <f>ROUND(L169*K169,2)</f>
        <v>0</v>
      </c>
      <c r="O169" s="270"/>
      <c r="P169" s="270"/>
      <c r="Q169" s="270"/>
      <c r="R169" s="136"/>
      <c r="T169" s="166" t="s">
        <v>5</v>
      </c>
      <c r="U169" s="46" t="s">
        <v>45</v>
      </c>
      <c r="V169" s="38"/>
      <c r="W169" s="167">
        <f>V169*K169</f>
        <v>0</v>
      </c>
      <c r="X169" s="167">
        <v>0</v>
      </c>
      <c r="Y169" s="167">
        <f>X169*K169</f>
        <v>0</v>
      </c>
      <c r="Z169" s="167">
        <v>0</v>
      </c>
      <c r="AA169" s="168">
        <f>Z169*K169</f>
        <v>0</v>
      </c>
      <c r="AR169" s="21" t="s">
        <v>160</v>
      </c>
      <c r="AT169" s="21" t="s">
        <v>156</v>
      </c>
      <c r="AU169" s="21" t="s">
        <v>85</v>
      </c>
      <c r="AY169" s="21" t="s">
        <v>155</v>
      </c>
      <c r="BE169" s="107">
        <f>IF(U169="základní",N169,0)</f>
        <v>0</v>
      </c>
      <c r="BF169" s="107">
        <f>IF(U169="snížená",N169,0)</f>
        <v>0</v>
      </c>
      <c r="BG169" s="107">
        <f>IF(U169="zákl. přenesená",N169,0)</f>
        <v>0</v>
      </c>
      <c r="BH169" s="107">
        <f>IF(U169="sníž. přenesená",N169,0)</f>
        <v>0</v>
      </c>
      <c r="BI169" s="107">
        <f>IF(U169="nulová",N169,0)</f>
        <v>0</v>
      </c>
      <c r="BJ169" s="21" t="s">
        <v>85</v>
      </c>
      <c r="BK169" s="107">
        <f>ROUND(L169*K169,2)</f>
        <v>0</v>
      </c>
      <c r="BL169" s="21" t="s">
        <v>160</v>
      </c>
      <c r="BM169" s="21" t="s">
        <v>634</v>
      </c>
    </row>
    <row r="170" spans="2:65" s="1" customFormat="1" ht="22.8" customHeight="1">
      <c r="B170" s="133"/>
      <c r="C170" s="162" t="s">
        <v>80</v>
      </c>
      <c r="D170" s="162" t="s">
        <v>156</v>
      </c>
      <c r="E170" s="163" t="s">
        <v>635</v>
      </c>
      <c r="F170" s="268" t="s">
        <v>636</v>
      </c>
      <c r="G170" s="268"/>
      <c r="H170" s="268"/>
      <c r="I170" s="268"/>
      <c r="J170" s="164" t="s">
        <v>550</v>
      </c>
      <c r="K170" s="165">
        <v>5</v>
      </c>
      <c r="L170" s="269">
        <v>0</v>
      </c>
      <c r="M170" s="269"/>
      <c r="N170" s="270">
        <f>ROUND(L170*K170,2)</f>
        <v>0</v>
      </c>
      <c r="O170" s="270"/>
      <c r="P170" s="270"/>
      <c r="Q170" s="270"/>
      <c r="R170" s="136"/>
      <c r="T170" s="166" t="s">
        <v>5</v>
      </c>
      <c r="U170" s="46" t="s">
        <v>45</v>
      </c>
      <c r="V170" s="38"/>
      <c r="W170" s="167">
        <f>V170*K170</f>
        <v>0</v>
      </c>
      <c r="X170" s="167">
        <v>0</v>
      </c>
      <c r="Y170" s="167">
        <f>X170*K170</f>
        <v>0</v>
      </c>
      <c r="Z170" s="167">
        <v>0</v>
      </c>
      <c r="AA170" s="168">
        <f>Z170*K170</f>
        <v>0</v>
      </c>
      <c r="AR170" s="21" t="s">
        <v>160</v>
      </c>
      <c r="AT170" s="21" t="s">
        <v>156</v>
      </c>
      <c r="AU170" s="21" t="s">
        <v>85</v>
      </c>
      <c r="AY170" s="21" t="s">
        <v>155</v>
      </c>
      <c r="BE170" s="107">
        <f>IF(U170="základní",N170,0)</f>
        <v>0</v>
      </c>
      <c r="BF170" s="107">
        <f>IF(U170="snížená",N170,0)</f>
        <v>0</v>
      </c>
      <c r="BG170" s="107">
        <f>IF(U170="zákl. přenesená",N170,0)</f>
        <v>0</v>
      </c>
      <c r="BH170" s="107">
        <f>IF(U170="sníž. přenesená",N170,0)</f>
        <v>0</v>
      </c>
      <c r="BI170" s="107">
        <f>IF(U170="nulová",N170,0)</f>
        <v>0</v>
      </c>
      <c r="BJ170" s="21" t="s">
        <v>85</v>
      </c>
      <c r="BK170" s="107">
        <f>ROUND(L170*K170,2)</f>
        <v>0</v>
      </c>
      <c r="BL170" s="21" t="s">
        <v>160</v>
      </c>
      <c r="BM170" s="21" t="s">
        <v>637</v>
      </c>
    </row>
    <row r="171" spans="2:65" s="1" customFormat="1" ht="22.8" customHeight="1">
      <c r="B171" s="133"/>
      <c r="C171" s="162" t="s">
        <v>80</v>
      </c>
      <c r="D171" s="162" t="s">
        <v>156</v>
      </c>
      <c r="E171" s="163" t="s">
        <v>638</v>
      </c>
      <c r="F171" s="268" t="s">
        <v>639</v>
      </c>
      <c r="G171" s="268"/>
      <c r="H171" s="268"/>
      <c r="I171" s="268"/>
      <c r="J171" s="164" t="s">
        <v>550</v>
      </c>
      <c r="K171" s="165">
        <v>2</v>
      </c>
      <c r="L171" s="269">
        <v>0</v>
      </c>
      <c r="M171" s="269"/>
      <c r="N171" s="270">
        <f>ROUND(L171*K171,2)</f>
        <v>0</v>
      </c>
      <c r="O171" s="270"/>
      <c r="P171" s="270"/>
      <c r="Q171" s="270"/>
      <c r="R171" s="136"/>
      <c r="T171" s="166" t="s">
        <v>5</v>
      </c>
      <c r="U171" s="46" t="s">
        <v>45</v>
      </c>
      <c r="V171" s="38"/>
      <c r="W171" s="167">
        <f>V171*K171</f>
        <v>0</v>
      </c>
      <c r="X171" s="167">
        <v>0</v>
      </c>
      <c r="Y171" s="167">
        <f>X171*K171</f>
        <v>0</v>
      </c>
      <c r="Z171" s="167">
        <v>0</v>
      </c>
      <c r="AA171" s="168">
        <f>Z171*K171</f>
        <v>0</v>
      </c>
      <c r="AR171" s="21" t="s">
        <v>160</v>
      </c>
      <c r="AT171" s="21" t="s">
        <v>156</v>
      </c>
      <c r="AU171" s="21" t="s">
        <v>85</v>
      </c>
      <c r="AY171" s="21" t="s">
        <v>155</v>
      </c>
      <c r="BE171" s="107">
        <f>IF(U171="základní",N171,0)</f>
        <v>0</v>
      </c>
      <c r="BF171" s="107">
        <f>IF(U171="snížená",N171,0)</f>
        <v>0</v>
      </c>
      <c r="BG171" s="107">
        <f>IF(U171="zákl. přenesená",N171,0)</f>
        <v>0</v>
      </c>
      <c r="BH171" s="107">
        <f>IF(U171="sníž. přenesená",N171,0)</f>
        <v>0</v>
      </c>
      <c r="BI171" s="107">
        <f>IF(U171="nulová",N171,0)</f>
        <v>0</v>
      </c>
      <c r="BJ171" s="21" t="s">
        <v>85</v>
      </c>
      <c r="BK171" s="107">
        <f>ROUND(L171*K171,2)</f>
        <v>0</v>
      </c>
      <c r="BL171" s="21" t="s">
        <v>160</v>
      </c>
      <c r="BM171" s="21" t="s">
        <v>640</v>
      </c>
    </row>
    <row r="172" spans="2:65" s="1" customFormat="1" ht="22.8" customHeight="1">
      <c r="B172" s="133"/>
      <c r="C172" s="162" t="s">
        <v>80</v>
      </c>
      <c r="D172" s="162" t="s">
        <v>156</v>
      </c>
      <c r="E172" s="163" t="s">
        <v>641</v>
      </c>
      <c r="F172" s="268" t="s">
        <v>642</v>
      </c>
      <c r="G172" s="268"/>
      <c r="H172" s="268"/>
      <c r="I172" s="268"/>
      <c r="J172" s="164" t="s">
        <v>550</v>
      </c>
      <c r="K172" s="165">
        <v>1</v>
      </c>
      <c r="L172" s="269">
        <v>0</v>
      </c>
      <c r="M172" s="269"/>
      <c r="N172" s="270">
        <f>ROUND(L172*K172,2)</f>
        <v>0</v>
      </c>
      <c r="O172" s="270"/>
      <c r="P172" s="270"/>
      <c r="Q172" s="270"/>
      <c r="R172" s="136"/>
      <c r="T172" s="166" t="s">
        <v>5</v>
      </c>
      <c r="U172" s="46" t="s">
        <v>45</v>
      </c>
      <c r="V172" s="38"/>
      <c r="W172" s="167">
        <f>V172*K172</f>
        <v>0</v>
      </c>
      <c r="X172" s="167">
        <v>0</v>
      </c>
      <c r="Y172" s="167">
        <f>X172*K172</f>
        <v>0</v>
      </c>
      <c r="Z172" s="167">
        <v>0</v>
      </c>
      <c r="AA172" s="168">
        <f>Z172*K172</f>
        <v>0</v>
      </c>
      <c r="AR172" s="21" t="s">
        <v>160</v>
      </c>
      <c r="AT172" s="21" t="s">
        <v>156</v>
      </c>
      <c r="AU172" s="21" t="s">
        <v>85</v>
      </c>
      <c r="AY172" s="21" t="s">
        <v>155</v>
      </c>
      <c r="BE172" s="107">
        <f>IF(U172="základní",N172,0)</f>
        <v>0</v>
      </c>
      <c r="BF172" s="107">
        <f>IF(U172="snížená",N172,0)</f>
        <v>0</v>
      </c>
      <c r="BG172" s="107">
        <f>IF(U172="zákl. přenesená",N172,0)</f>
        <v>0</v>
      </c>
      <c r="BH172" s="107">
        <f>IF(U172="sníž. přenesená",N172,0)</f>
        <v>0</v>
      </c>
      <c r="BI172" s="107">
        <f>IF(U172="nulová",N172,0)</f>
        <v>0</v>
      </c>
      <c r="BJ172" s="21" t="s">
        <v>85</v>
      </c>
      <c r="BK172" s="107">
        <f>ROUND(L172*K172,2)</f>
        <v>0</v>
      </c>
      <c r="BL172" s="21" t="s">
        <v>160</v>
      </c>
      <c r="BM172" s="21" t="s">
        <v>643</v>
      </c>
    </row>
    <row r="173" spans="2:65" s="1" customFormat="1" ht="14.4" customHeight="1">
      <c r="B173" s="133"/>
      <c r="C173" s="162" t="s">
        <v>80</v>
      </c>
      <c r="D173" s="162" t="s">
        <v>156</v>
      </c>
      <c r="E173" s="163" t="s">
        <v>644</v>
      </c>
      <c r="F173" s="268" t="s">
        <v>645</v>
      </c>
      <c r="G173" s="268"/>
      <c r="H173" s="268"/>
      <c r="I173" s="268"/>
      <c r="J173" s="164" t="s">
        <v>609</v>
      </c>
      <c r="K173" s="165">
        <v>1</v>
      </c>
      <c r="L173" s="269">
        <v>0</v>
      </c>
      <c r="M173" s="269"/>
      <c r="N173" s="270">
        <f>ROUND(L173*K173,2)</f>
        <v>0</v>
      </c>
      <c r="O173" s="270"/>
      <c r="P173" s="270"/>
      <c r="Q173" s="270"/>
      <c r="R173" s="136"/>
      <c r="T173" s="166" t="s">
        <v>5</v>
      </c>
      <c r="U173" s="46" t="s">
        <v>45</v>
      </c>
      <c r="V173" s="38"/>
      <c r="W173" s="167">
        <f>V173*K173</f>
        <v>0</v>
      </c>
      <c r="X173" s="167">
        <v>0</v>
      </c>
      <c r="Y173" s="167">
        <f>X173*K173</f>
        <v>0</v>
      </c>
      <c r="Z173" s="167">
        <v>0</v>
      </c>
      <c r="AA173" s="168">
        <f>Z173*K173</f>
        <v>0</v>
      </c>
      <c r="AR173" s="21" t="s">
        <v>160</v>
      </c>
      <c r="AT173" s="21" t="s">
        <v>156</v>
      </c>
      <c r="AU173" s="21" t="s">
        <v>85</v>
      </c>
      <c r="AY173" s="21" t="s">
        <v>155</v>
      </c>
      <c r="BE173" s="107">
        <f>IF(U173="základní",N173,0)</f>
        <v>0</v>
      </c>
      <c r="BF173" s="107">
        <f>IF(U173="snížená",N173,0)</f>
        <v>0</v>
      </c>
      <c r="BG173" s="107">
        <f>IF(U173="zákl. přenesená",N173,0)</f>
        <v>0</v>
      </c>
      <c r="BH173" s="107">
        <f>IF(U173="sníž. přenesená",N173,0)</f>
        <v>0</v>
      </c>
      <c r="BI173" s="107">
        <f>IF(U173="nulová",N173,0)</f>
        <v>0</v>
      </c>
      <c r="BJ173" s="21" t="s">
        <v>85</v>
      </c>
      <c r="BK173" s="107">
        <f>ROUND(L173*K173,2)</f>
        <v>0</v>
      </c>
      <c r="BL173" s="21" t="s">
        <v>160</v>
      </c>
      <c r="BM173" s="21" t="s">
        <v>646</v>
      </c>
    </row>
    <row r="174" spans="2:65" s="9" customFormat="1" ht="37.35" customHeight="1">
      <c r="B174" s="151"/>
      <c r="C174" s="152"/>
      <c r="D174" s="153" t="s">
        <v>547</v>
      </c>
      <c r="E174" s="153"/>
      <c r="F174" s="153"/>
      <c r="G174" s="153"/>
      <c r="H174" s="153"/>
      <c r="I174" s="153"/>
      <c r="J174" s="153"/>
      <c r="K174" s="153"/>
      <c r="L174" s="153"/>
      <c r="M174" s="153"/>
      <c r="N174" s="294">
        <f>BK174</f>
        <v>0</v>
      </c>
      <c r="O174" s="295"/>
      <c r="P174" s="295"/>
      <c r="Q174" s="295"/>
      <c r="R174" s="154"/>
      <c r="T174" s="155"/>
      <c r="U174" s="152"/>
      <c r="V174" s="152"/>
      <c r="W174" s="156">
        <f>SUM(W175:W177)</f>
        <v>0</v>
      </c>
      <c r="X174" s="152"/>
      <c r="Y174" s="156">
        <f>SUM(Y175:Y177)</f>
        <v>0</v>
      </c>
      <c r="Z174" s="152"/>
      <c r="AA174" s="157">
        <f>SUM(AA175:AA177)</f>
        <v>0</v>
      </c>
      <c r="AR174" s="158" t="s">
        <v>85</v>
      </c>
      <c r="AT174" s="159" t="s">
        <v>79</v>
      </c>
      <c r="AU174" s="159" t="s">
        <v>80</v>
      </c>
      <c r="AY174" s="158" t="s">
        <v>155</v>
      </c>
      <c r="BK174" s="160">
        <f>SUM(BK175:BK177)</f>
        <v>0</v>
      </c>
    </row>
    <row r="175" spans="2:65" s="1" customFormat="1" ht="14.4" customHeight="1">
      <c r="B175" s="133"/>
      <c r="C175" s="162" t="s">
        <v>80</v>
      </c>
      <c r="D175" s="162" t="s">
        <v>156</v>
      </c>
      <c r="E175" s="163" t="s">
        <v>647</v>
      </c>
      <c r="F175" s="268" t="s">
        <v>648</v>
      </c>
      <c r="G175" s="268"/>
      <c r="H175" s="268"/>
      <c r="I175" s="268"/>
      <c r="J175" s="164" t="s">
        <v>609</v>
      </c>
      <c r="K175" s="165">
        <v>1</v>
      </c>
      <c r="L175" s="269">
        <v>0</v>
      </c>
      <c r="M175" s="269"/>
      <c r="N175" s="270">
        <f>ROUND(L175*K175,2)</f>
        <v>0</v>
      </c>
      <c r="O175" s="270"/>
      <c r="P175" s="270"/>
      <c r="Q175" s="270"/>
      <c r="R175" s="136"/>
      <c r="T175" s="166" t="s">
        <v>5</v>
      </c>
      <c r="U175" s="46" t="s">
        <v>45</v>
      </c>
      <c r="V175" s="38"/>
      <c r="W175" s="167">
        <f>V175*K175</f>
        <v>0</v>
      </c>
      <c r="X175" s="167">
        <v>0</v>
      </c>
      <c r="Y175" s="167">
        <f>X175*K175</f>
        <v>0</v>
      </c>
      <c r="Z175" s="167">
        <v>0</v>
      </c>
      <c r="AA175" s="168">
        <f>Z175*K175</f>
        <v>0</v>
      </c>
      <c r="AR175" s="21" t="s">
        <v>160</v>
      </c>
      <c r="AT175" s="21" t="s">
        <v>156</v>
      </c>
      <c r="AU175" s="21" t="s">
        <v>85</v>
      </c>
      <c r="AY175" s="21" t="s">
        <v>155</v>
      </c>
      <c r="BE175" s="107">
        <f>IF(U175="základní",N175,0)</f>
        <v>0</v>
      </c>
      <c r="BF175" s="107">
        <f>IF(U175="snížená",N175,0)</f>
        <v>0</v>
      </c>
      <c r="BG175" s="107">
        <f>IF(U175="zákl. přenesená",N175,0)</f>
        <v>0</v>
      </c>
      <c r="BH175" s="107">
        <f>IF(U175="sníž. přenesená",N175,0)</f>
        <v>0</v>
      </c>
      <c r="BI175" s="107">
        <f>IF(U175="nulová",N175,0)</f>
        <v>0</v>
      </c>
      <c r="BJ175" s="21" t="s">
        <v>85</v>
      </c>
      <c r="BK175" s="107">
        <f>ROUND(L175*K175,2)</f>
        <v>0</v>
      </c>
      <c r="BL175" s="21" t="s">
        <v>160</v>
      </c>
      <c r="BM175" s="21" t="s">
        <v>649</v>
      </c>
    </row>
    <row r="176" spans="2:65" s="1" customFormat="1" ht="14.4" customHeight="1">
      <c r="B176" s="133"/>
      <c r="C176" s="162" t="s">
        <v>80</v>
      </c>
      <c r="D176" s="162" t="s">
        <v>156</v>
      </c>
      <c r="E176" s="163" t="s">
        <v>650</v>
      </c>
      <c r="F176" s="268" t="s">
        <v>651</v>
      </c>
      <c r="G176" s="268"/>
      <c r="H176" s="268"/>
      <c r="I176" s="268"/>
      <c r="J176" s="164" t="s">
        <v>609</v>
      </c>
      <c r="K176" s="165">
        <v>1</v>
      </c>
      <c r="L176" s="269">
        <v>0</v>
      </c>
      <c r="M176" s="269"/>
      <c r="N176" s="270">
        <f>ROUND(L176*K176,2)</f>
        <v>0</v>
      </c>
      <c r="O176" s="270"/>
      <c r="P176" s="270"/>
      <c r="Q176" s="270"/>
      <c r="R176" s="136"/>
      <c r="T176" s="166" t="s">
        <v>5</v>
      </c>
      <c r="U176" s="46" t="s">
        <v>45</v>
      </c>
      <c r="V176" s="38"/>
      <c r="W176" s="167">
        <f>V176*K176</f>
        <v>0</v>
      </c>
      <c r="X176" s="167">
        <v>0</v>
      </c>
      <c r="Y176" s="167">
        <f>X176*K176</f>
        <v>0</v>
      </c>
      <c r="Z176" s="167">
        <v>0</v>
      </c>
      <c r="AA176" s="168">
        <f>Z176*K176</f>
        <v>0</v>
      </c>
      <c r="AR176" s="21" t="s">
        <v>160</v>
      </c>
      <c r="AT176" s="21" t="s">
        <v>156</v>
      </c>
      <c r="AU176" s="21" t="s">
        <v>85</v>
      </c>
      <c r="AY176" s="21" t="s">
        <v>155</v>
      </c>
      <c r="BE176" s="107">
        <f>IF(U176="základní",N176,0)</f>
        <v>0</v>
      </c>
      <c r="BF176" s="107">
        <f>IF(U176="snížená",N176,0)</f>
        <v>0</v>
      </c>
      <c r="BG176" s="107">
        <f>IF(U176="zákl. přenesená",N176,0)</f>
        <v>0</v>
      </c>
      <c r="BH176" s="107">
        <f>IF(U176="sníž. přenesená",N176,0)</f>
        <v>0</v>
      </c>
      <c r="BI176" s="107">
        <f>IF(U176="nulová",N176,0)</f>
        <v>0</v>
      </c>
      <c r="BJ176" s="21" t="s">
        <v>85</v>
      </c>
      <c r="BK176" s="107">
        <f>ROUND(L176*K176,2)</f>
        <v>0</v>
      </c>
      <c r="BL176" s="21" t="s">
        <v>160</v>
      </c>
      <c r="BM176" s="21" t="s">
        <v>652</v>
      </c>
    </row>
    <row r="177" spans="2:65" s="1" customFormat="1" ht="34.200000000000003" customHeight="1">
      <c r="B177" s="133"/>
      <c r="C177" s="162" t="s">
        <v>85</v>
      </c>
      <c r="D177" s="162" t="s">
        <v>156</v>
      </c>
      <c r="E177" s="163" t="s">
        <v>653</v>
      </c>
      <c r="F177" s="268" t="s">
        <v>654</v>
      </c>
      <c r="G177" s="268"/>
      <c r="H177" s="268"/>
      <c r="I177" s="268"/>
      <c r="J177" s="164" t="s">
        <v>253</v>
      </c>
      <c r="K177" s="165">
        <v>1</v>
      </c>
      <c r="L177" s="269">
        <v>0</v>
      </c>
      <c r="M177" s="269"/>
      <c r="N177" s="270">
        <f>ROUND(L177*K177,2)</f>
        <v>0</v>
      </c>
      <c r="O177" s="270"/>
      <c r="P177" s="270"/>
      <c r="Q177" s="270"/>
      <c r="R177" s="136"/>
      <c r="T177" s="166" t="s">
        <v>5</v>
      </c>
      <c r="U177" s="46" t="s">
        <v>45</v>
      </c>
      <c r="V177" s="38"/>
      <c r="W177" s="167">
        <f>V177*K177</f>
        <v>0</v>
      </c>
      <c r="X177" s="167">
        <v>0</v>
      </c>
      <c r="Y177" s="167">
        <f>X177*K177</f>
        <v>0</v>
      </c>
      <c r="Z177" s="167">
        <v>0</v>
      </c>
      <c r="AA177" s="168">
        <f>Z177*K177</f>
        <v>0</v>
      </c>
      <c r="AR177" s="21" t="s">
        <v>160</v>
      </c>
      <c r="AT177" s="21" t="s">
        <v>156</v>
      </c>
      <c r="AU177" s="21" t="s">
        <v>85</v>
      </c>
      <c r="AY177" s="21" t="s">
        <v>155</v>
      </c>
      <c r="BE177" s="107">
        <f>IF(U177="základní",N177,0)</f>
        <v>0</v>
      </c>
      <c r="BF177" s="107">
        <f>IF(U177="snížená",N177,0)</f>
        <v>0</v>
      </c>
      <c r="BG177" s="107">
        <f>IF(U177="zákl. přenesená",N177,0)</f>
        <v>0</v>
      </c>
      <c r="BH177" s="107">
        <f>IF(U177="sníž. přenesená",N177,0)</f>
        <v>0</v>
      </c>
      <c r="BI177" s="107">
        <f>IF(U177="nulová",N177,0)</f>
        <v>0</v>
      </c>
      <c r="BJ177" s="21" t="s">
        <v>85</v>
      </c>
      <c r="BK177" s="107">
        <f>ROUND(L177*K177,2)</f>
        <v>0</v>
      </c>
      <c r="BL177" s="21" t="s">
        <v>160</v>
      </c>
      <c r="BM177" s="21" t="s">
        <v>655</v>
      </c>
    </row>
    <row r="178" spans="2:65" s="1" customFormat="1" ht="49.95" customHeight="1">
      <c r="B178" s="37"/>
      <c r="C178" s="38"/>
      <c r="D178" s="153" t="s">
        <v>538</v>
      </c>
      <c r="E178" s="38"/>
      <c r="F178" s="38"/>
      <c r="G178" s="38"/>
      <c r="H178" s="38"/>
      <c r="I178" s="38"/>
      <c r="J178" s="38"/>
      <c r="K178" s="38"/>
      <c r="L178" s="38"/>
      <c r="M178" s="38"/>
      <c r="N178" s="294">
        <f>BK178</f>
        <v>0</v>
      </c>
      <c r="O178" s="295"/>
      <c r="P178" s="295"/>
      <c r="Q178" s="295"/>
      <c r="R178" s="39"/>
      <c r="T178" s="196"/>
      <c r="U178" s="38"/>
      <c r="V178" s="38"/>
      <c r="W178" s="38"/>
      <c r="X178" s="38"/>
      <c r="Y178" s="38"/>
      <c r="Z178" s="38"/>
      <c r="AA178" s="76"/>
      <c r="AT178" s="21" t="s">
        <v>79</v>
      </c>
      <c r="AU178" s="21" t="s">
        <v>80</v>
      </c>
      <c r="AY178" s="21" t="s">
        <v>539</v>
      </c>
      <c r="BK178" s="107">
        <f>SUM(BK179:BK181)</f>
        <v>0</v>
      </c>
    </row>
    <row r="179" spans="2:65" s="1" customFormat="1" ht="22.35" customHeight="1">
      <c r="B179" s="37"/>
      <c r="C179" s="197" t="s">
        <v>5</v>
      </c>
      <c r="D179" s="197" t="s">
        <v>156</v>
      </c>
      <c r="E179" s="198" t="s">
        <v>5</v>
      </c>
      <c r="F179" s="284" t="s">
        <v>5</v>
      </c>
      <c r="G179" s="284"/>
      <c r="H179" s="284"/>
      <c r="I179" s="284"/>
      <c r="J179" s="199" t="s">
        <v>5</v>
      </c>
      <c r="K179" s="200"/>
      <c r="L179" s="269"/>
      <c r="M179" s="285"/>
      <c r="N179" s="285">
        <f>BK179</f>
        <v>0</v>
      </c>
      <c r="O179" s="285"/>
      <c r="P179" s="285"/>
      <c r="Q179" s="285"/>
      <c r="R179" s="39"/>
      <c r="T179" s="166" t="s">
        <v>5</v>
      </c>
      <c r="U179" s="201" t="s">
        <v>45</v>
      </c>
      <c r="V179" s="38"/>
      <c r="W179" s="38"/>
      <c r="X179" s="38"/>
      <c r="Y179" s="38"/>
      <c r="Z179" s="38"/>
      <c r="AA179" s="76"/>
      <c r="AT179" s="21" t="s">
        <v>539</v>
      </c>
      <c r="AU179" s="21" t="s">
        <v>85</v>
      </c>
      <c r="AY179" s="21" t="s">
        <v>539</v>
      </c>
      <c r="BE179" s="107">
        <f>IF(U179="základní",N179,0)</f>
        <v>0</v>
      </c>
      <c r="BF179" s="107">
        <f>IF(U179="snížená",N179,0)</f>
        <v>0</v>
      </c>
      <c r="BG179" s="107">
        <f>IF(U179="zákl. přenesená",N179,0)</f>
        <v>0</v>
      </c>
      <c r="BH179" s="107">
        <f>IF(U179="sníž. přenesená",N179,0)</f>
        <v>0</v>
      </c>
      <c r="BI179" s="107">
        <f>IF(U179="nulová",N179,0)</f>
        <v>0</v>
      </c>
      <c r="BJ179" s="21" t="s">
        <v>85</v>
      </c>
      <c r="BK179" s="107">
        <f>L179*K179</f>
        <v>0</v>
      </c>
    </row>
    <row r="180" spans="2:65" s="1" customFormat="1" ht="22.35" customHeight="1">
      <c r="B180" s="37"/>
      <c r="C180" s="197" t="s">
        <v>5</v>
      </c>
      <c r="D180" s="197" t="s">
        <v>156</v>
      </c>
      <c r="E180" s="198" t="s">
        <v>5</v>
      </c>
      <c r="F180" s="284" t="s">
        <v>5</v>
      </c>
      <c r="G180" s="284"/>
      <c r="H180" s="284"/>
      <c r="I180" s="284"/>
      <c r="J180" s="199" t="s">
        <v>5</v>
      </c>
      <c r="K180" s="200"/>
      <c r="L180" s="269"/>
      <c r="M180" s="285"/>
      <c r="N180" s="285">
        <f>BK180</f>
        <v>0</v>
      </c>
      <c r="O180" s="285"/>
      <c r="P180" s="285"/>
      <c r="Q180" s="285"/>
      <c r="R180" s="39"/>
      <c r="T180" s="166" t="s">
        <v>5</v>
      </c>
      <c r="U180" s="201" t="s">
        <v>45</v>
      </c>
      <c r="V180" s="38"/>
      <c r="W180" s="38"/>
      <c r="X180" s="38"/>
      <c r="Y180" s="38"/>
      <c r="Z180" s="38"/>
      <c r="AA180" s="76"/>
      <c r="AT180" s="21" t="s">
        <v>539</v>
      </c>
      <c r="AU180" s="21" t="s">
        <v>85</v>
      </c>
      <c r="AY180" s="21" t="s">
        <v>539</v>
      </c>
      <c r="BE180" s="107">
        <f>IF(U180="základní",N180,0)</f>
        <v>0</v>
      </c>
      <c r="BF180" s="107">
        <f>IF(U180="snížená",N180,0)</f>
        <v>0</v>
      </c>
      <c r="BG180" s="107">
        <f>IF(U180="zákl. přenesená",N180,0)</f>
        <v>0</v>
      </c>
      <c r="BH180" s="107">
        <f>IF(U180="sníž. přenesená",N180,0)</f>
        <v>0</v>
      </c>
      <c r="BI180" s="107">
        <f>IF(U180="nulová",N180,0)</f>
        <v>0</v>
      </c>
      <c r="BJ180" s="21" t="s">
        <v>85</v>
      </c>
      <c r="BK180" s="107">
        <f>L180*K180</f>
        <v>0</v>
      </c>
    </row>
    <row r="181" spans="2:65" s="1" customFormat="1" ht="22.35" customHeight="1">
      <c r="B181" s="37"/>
      <c r="C181" s="197" t="s">
        <v>5</v>
      </c>
      <c r="D181" s="197" t="s">
        <v>156</v>
      </c>
      <c r="E181" s="198" t="s">
        <v>5</v>
      </c>
      <c r="F181" s="284" t="s">
        <v>5</v>
      </c>
      <c r="G181" s="284"/>
      <c r="H181" s="284"/>
      <c r="I181" s="284"/>
      <c r="J181" s="199" t="s">
        <v>5</v>
      </c>
      <c r="K181" s="200"/>
      <c r="L181" s="269"/>
      <c r="M181" s="285"/>
      <c r="N181" s="285">
        <f>BK181</f>
        <v>0</v>
      </c>
      <c r="O181" s="285"/>
      <c r="P181" s="285"/>
      <c r="Q181" s="285"/>
      <c r="R181" s="39"/>
      <c r="T181" s="166" t="s">
        <v>5</v>
      </c>
      <c r="U181" s="201" t="s">
        <v>45</v>
      </c>
      <c r="V181" s="58"/>
      <c r="W181" s="58"/>
      <c r="X181" s="58"/>
      <c r="Y181" s="58"/>
      <c r="Z181" s="58"/>
      <c r="AA181" s="60"/>
      <c r="AT181" s="21" t="s">
        <v>539</v>
      </c>
      <c r="AU181" s="21" t="s">
        <v>85</v>
      </c>
      <c r="AY181" s="21" t="s">
        <v>539</v>
      </c>
      <c r="BE181" s="107">
        <f>IF(U181="základní",N181,0)</f>
        <v>0</v>
      </c>
      <c r="BF181" s="107">
        <f>IF(U181="snížená",N181,0)</f>
        <v>0</v>
      </c>
      <c r="BG181" s="107">
        <f>IF(U181="zákl. přenesená",N181,0)</f>
        <v>0</v>
      </c>
      <c r="BH181" s="107">
        <f>IF(U181="sníž. přenesená",N181,0)</f>
        <v>0</v>
      </c>
      <c r="BI181" s="107">
        <f>IF(U181="nulová",N181,0)</f>
        <v>0</v>
      </c>
      <c r="BJ181" s="21" t="s">
        <v>85</v>
      </c>
      <c r="BK181" s="107">
        <f>L181*K181</f>
        <v>0</v>
      </c>
    </row>
    <row r="182" spans="2:65" s="1" customFormat="1" ht="6.9" customHeight="1">
      <c r="B182" s="61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3"/>
    </row>
  </sheetData>
  <mergeCells count="233">
    <mergeCell ref="H1:K1"/>
    <mergeCell ref="S2:AC2"/>
    <mergeCell ref="F181:I181"/>
    <mergeCell ref="L181:M181"/>
    <mergeCell ref="N181:Q181"/>
    <mergeCell ref="N122:Q122"/>
    <mergeCell ref="N123:Q123"/>
    <mergeCell ref="N133:Q133"/>
    <mergeCell ref="N155:Q155"/>
    <mergeCell ref="N161:Q161"/>
    <mergeCell ref="N168:Q168"/>
    <mergeCell ref="N174:Q174"/>
    <mergeCell ref="N178:Q178"/>
    <mergeCell ref="F177:I177"/>
    <mergeCell ref="L177:M177"/>
    <mergeCell ref="N177:Q177"/>
    <mergeCell ref="F179:I179"/>
    <mergeCell ref="L179:M179"/>
    <mergeCell ref="N179:Q179"/>
    <mergeCell ref="F180:I180"/>
    <mergeCell ref="L180:M180"/>
    <mergeCell ref="N180:Q180"/>
    <mergeCell ref="F173:I173"/>
    <mergeCell ref="L173:M173"/>
    <mergeCell ref="N173:Q173"/>
    <mergeCell ref="F175:I175"/>
    <mergeCell ref="L175:M175"/>
    <mergeCell ref="N175:Q175"/>
    <mergeCell ref="F176:I176"/>
    <mergeCell ref="L176:M176"/>
    <mergeCell ref="N176:Q176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66:I166"/>
    <mergeCell ref="L166:M166"/>
    <mergeCell ref="N166:Q166"/>
    <mergeCell ref="F167:I167"/>
    <mergeCell ref="L167:M167"/>
    <mergeCell ref="N167:Q167"/>
    <mergeCell ref="F169:I169"/>
    <mergeCell ref="L169:M169"/>
    <mergeCell ref="N169:Q169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59:I159"/>
    <mergeCell ref="L159:M159"/>
    <mergeCell ref="N159:Q159"/>
    <mergeCell ref="F160:I160"/>
    <mergeCell ref="L160:M160"/>
    <mergeCell ref="N160:Q160"/>
    <mergeCell ref="F162:I162"/>
    <mergeCell ref="L162:M162"/>
    <mergeCell ref="N162:Q162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y jsou hodnoty K, M." sqref="D179:D182">
      <formula1>"K, M"</formula1>
    </dataValidation>
    <dataValidation type="list" allowBlank="1" showInputMessage="1" showErrorMessage="1" error="Povoleny jsou hodnoty základní, snížená, zákl. přenesená, sníž. přenesená, nulová." sqref="U179:U182">
      <formula1>"základní, snížená, zákl. přenesená, sníž. přenesená, nulová"</formula1>
    </dataValidation>
  </dataValidations>
  <hyperlinks>
    <hyperlink ref="F1:G1" location="C2" display="1) Krycí list rozpočtu"/>
    <hyperlink ref="H1:K1" location="C86" display="2) Rekapitulace rozpočtu"/>
    <hyperlink ref="L1" location="C121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2017-061 - Návrh vstupníh...</vt:lpstr>
      <vt:lpstr>01 - Elektroinstalace</vt:lpstr>
      <vt:lpstr>'01 - Elektroinstalace'!Názvy_tisku</vt:lpstr>
      <vt:lpstr>'2017-061 - Návrh vstupníh...'!Názvy_tisku</vt:lpstr>
      <vt:lpstr>'Rekapitulace stavby'!Názvy_tisku</vt:lpstr>
      <vt:lpstr>'01 - Elektroinstalace'!Oblast_tisku</vt:lpstr>
      <vt:lpstr>'2017-061 - Návrh vstupníh...'!Oblast_tisku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Tomas-HP\Tomas</dc:creator>
  <cp:lastModifiedBy>Martoch Miroslav Ing.</cp:lastModifiedBy>
  <dcterms:created xsi:type="dcterms:W3CDTF">2018-03-09T23:20:06Z</dcterms:created>
  <dcterms:modified xsi:type="dcterms:W3CDTF">2018-05-15T12:06:43Z</dcterms:modified>
</cp:coreProperties>
</file>